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781"/>
  </bookViews>
  <sheets>
    <sheet name="свод.отч. за 2018" sheetId="28" r:id="rId1"/>
    <sheet name="Создание условий для экон.разв" sheetId="14" r:id="rId2"/>
    <sheet name="молодежь" sheetId="19" r:id="rId3"/>
    <sheet name="местное самоупр." sheetId="18" r:id="rId4"/>
    <sheet name="Финансы" sheetId="16" r:id="rId5"/>
    <sheet name="Благоустройство" sheetId="20" r:id="rId6"/>
    <sheet name="комфортное жилье" sheetId="21" r:id="rId7"/>
    <sheet name="УГХ" sheetId="22" r:id="rId8"/>
    <sheet name="Энергосбережение" sheetId="23" r:id="rId9"/>
    <sheet name="развитие трансп.системы" sheetId="24" r:id="rId10"/>
    <sheet name="Поддержка обществ.иниц." sheetId="27" r:id="rId11"/>
  </sheets>
  <externalReferences>
    <externalReference r:id="rId12"/>
  </externalReferences>
  <definedNames>
    <definedName name="_xlnm._FilterDatabase" localSheetId="4" hidden="1">Финансы!$A$9:$S$9</definedName>
    <definedName name="_xlnm.Print_Titles" localSheetId="1">'Создание условий для экон.разв'!$6:$9</definedName>
    <definedName name="_xlnm.Print_Titles" localSheetId="4">Финансы!$9:$13</definedName>
    <definedName name="_xlnm.Print_Area" localSheetId="5">Благоустройство!$A$1:$R$84</definedName>
    <definedName name="_xlnm.Print_Area" localSheetId="6">'комфортное жилье'!$A$1:$P$33</definedName>
    <definedName name="_xlnm.Print_Area" localSheetId="3">'местное самоупр.'!$A$1:$R$47</definedName>
    <definedName name="_xlnm.Print_Area" localSheetId="9">'развитие трансп.системы'!$A$1:$R$48</definedName>
    <definedName name="_xlnm.Print_Area" localSheetId="0">'свод.отч. за 2018'!$A$1:$R$27</definedName>
    <definedName name="_xlnm.Print_Area" localSheetId="7">УГХ!$A$1:$R$25</definedName>
    <definedName name="_xlnm.Print_Area" localSheetId="4">Финансы!$A$1:$Q$37</definedName>
  </definedNames>
  <calcPr calcId="125725" fullPrecision="0"/>
</workbook>
</file>

<file path=xl/calcChain.xml><?xml version="1.0" encoding="utf-8"?>
<calcChain xmlns="http://schemas.openxmlformats.org/spreadsheetml/2006/main">
  <c r="C27" i="28"/>
  <c r="K46" i="24"/>
  <c r="L45"/>
  <c r="K45"/>
  <c r="J45"/>
  <c r="F45"/>
  <c r="E44"/>
  <c r="F44" s="1"/>
  <c r="D44"/>
  <c r="O44" s="1"/>
  <c r="O43"/>
  <c r="N43"/>
  <c r="M43"/>
  <c r="F43"/>
  <c r="L42"/>
  <c r="L44" s="1"/>
  <c r="K42"/>
  <c r="J42"/>
  <c r="F42"/>
  <c r="D42"/>
  <c r="M41"/>
  <c r="N41" s="1"/>
  <c r="O41" s="1"/>
  <c r="F41"/>
  <c r="E41"/>
  <c r="D41"/>
  <c r="E40"/>
  <c r="D40"/>
  <c r="M40" s="1"/>
  <c r="C40"/>
  <c r="N39"/>
  <c r="M39"/>
  <c r="D39"/>
  <c r="D55" s="1"/>
  <c r="N38"/>
  <c r="D38"/>
  <c r="M38" s="1"/>
  <c r="F37"/>
  <c r="E37"/>
  <c r="N37" s="1"/>
  <c r="O37" s="1"/>
  <c r="D37"/>
  <c r="M37" s="1"/>
  <c r="D36"/>
  <c r="E36" s="1"/>
  <c r="N35"/>
  <c r="F35"/>
  <c r="D35"/>
  <c r="M35" s="1"/>
  <c r="O35" s="1"/>
  <c r="D34"/>
  <c r="M34" s="1"/>
  <c r="C34"/>
  <c r="N33"/>
  <c r="O33" s="1"/>
  <c r="M33"/>
  <c r="F33"/>
  <c r="D33"/>
  <c r="E32"/>
  <c r="F32" s="1"/>
  <c r="D32"/>
  <c r="M32" s="1"/>
  <c r="N31"/>
  <c r="M31"/>
  <c r="O31" s="1"/>
  <c r="F31"/>
  <c r="D31"/>
  <c r="N30"/>
  <c r="O30" s="1"/>
  <c r="M30"/>
  <c r="F30"/>
  <c r="N29"/>
  <c r="O29" s="1"/>
  <c r="M29"/>
  <c r="F29"/>
  <c r="N28"/>
  <c r="O28" s="1"/>
  <c r="M28"/>
  <c r="F28"/>
  <c r="N27"/>
  <c r="O27" s="1"/>
  <c r="M27"/>
  <c r="F27"/>
  <c r="N26"/>
  <c r="O26" s="1"/>
  <c r="M26"/>
  <c r="F26"/>
  <c r="N25"/>
  <c r="O25" s="1"/>
  <c r="M25"/>
  <c r="F25"/>
  <c r="D25"/>
  <c r="N24"/>
  <c r="M24"/>
  <c r="D24"/>
  <c r="N23"/>
  <c r="M23"/>
  <c r="N22"/>
  <c r="K22"/>
  <c r="J22"/>
  <c r="J46" s="1"/>
  <c r="E22"/>
  <c r="D22"/>
  <c r="M22" s="1"/>
  <c r="O22" s="1"/>
  <c r="C22"/>
  <c r="C50" s="1"/>
  <c r="L21"/>
  <c r="M20"/>
  <c r="K19"/>
  <c r="J19"/>
  <c r="I19"/>
  <c r="H19"/>
  <c r="G19"/>
  <c r="D19"/>
  <c r="M19" s="1"/>
  <c r="C19"/>
  <c r="O18"/>
  <c r="N18"/>
  <c r="M18"/>
  <c r="F18"/>
  <c r="N17"/>
  <c r="F17"/>
  <c r="D17"/>
  <c r="M17" s="1"/>
  <c r="O17" s="1"/>
  <c r="M16"/>
  <c r="D16"/>
  <c r="E16" s="1"/>
  <c r="E15"/>
  <c r="F15" s="1"/>
  <c r="D15"/>
  <c r="M15" s="1"/>
  <c r="M14"/>
  <c r="D14"/>
  <c r="E14" s="1"/>
  <c r="E13"/>
  <c r="F13" s="1"/>
  <c r="D13"/>
  <c r="M13" s="1"/>
  <c r="M12" s="1"/>
  <c r="K12"/>
  <c r="J12"/>
  <c r="I12"/>
  <c r="H12"/>
  <c r="G12"/>
  <c r="D12"/>
  <c r="C12"/>
  <c r="H10"/>
  <c r="K10" s="1"/>
  <c r="N10" s="1"/>
  <c r="Q10" s="1"/>
  <c r="G10"/>
  <c r="J10" s="1"/>
  <c r="M10" s="1"/>
  <c r="P10" s="1"/>
  <c r="L52" l="1"/>
  <c r="S47"/>
  <c r="N14"/>
  <c r="O14" s="1"/>
  <c r="F14"/>
  <c r="N16"/>
  <c r="O16" s="1"/>
  <c r="F16"/>
  <c r="N36"/>
  <c r="F36"/>
  <c r="E34"/>
  <c r="N34" s="1"/>
  <c r="L46"/>
  <c r="N32"/>
  <c r="O32" s="1"/>
  <c r="F22"/>
  <c r="E55"/>
  <c r="N13"/>
  <c r="N15"/>
  <c r="O15" s="1"/>
  <c r="M36"/>
  <c r="N40"/>
  <c r="O40" s="1"/>
  <c r="E12"/>
  <c r="F12" s="1"/>
  <c r="F40"/>
  <c r="E46" l="1"/>
  <c r="O36"/>
  <c r="N12"/>
  <c r="O12" s="1"/>
  <c r="O13"/>
  <c r="N46"/>
  <c r="K52" l="1"/>
  <c r="O46"/>
  <c r="S46"/>
  <c r="C53"/>
  <c r="F46"/>
  <c r="E51"/>
  <c r="E20" i="28" l="1"/>
  <c r="D20"/>
  <c r="L20"/>
  <c r="D83" i="20"/>
  <c r="D82"/>
  <c r="P81"/>
  <c r="P84" s="1"/>
  <c r="D81"/>
  <c r="M80"/>
  <c r="D80"/>
  <c r="J79"/>
  <c r="D79"/>
  <c r="L78"/>
  <c r="K78"/>
  <c r="F78"/>
  <c r="O77"/>
  <c r="L77"/>
  <c r="D77"/>
  <c r="F77" s="1"/>
  <c r="N76"/>
  <c r="N73" s="1"/>
  <c r="D76"/>
  <c r="F76" s="1"/>
  <c r="O75"/>
  <c r="L75"/>
  <c r="D75"/>
  <c r="F75" s="1"/>
  <c r="O74"/>
  <c r="L74"/>
  <c r="D74"/>
  <c r="F74" s="1"/>
  <c r="K72"/>
  <c r="E72"/>
  <c r="F72" s="1"/>
  <c r="D72"/>
  <c r="J72" s="1"/>
  <c r="C72"/>
  <c r="N71"/>
  <c r="O71" s="1"/>
  <c r="E71"/>
  <c r="C71"/>
  <c r="O70"/>
  <c r="N70"/>
  <c r="M70"/>
  <c r="F70"/>
  <c r="K69"/>
  <c r="K71" s="1"/>
  <c r="D69"/>
  <c r="F69" s="1"/>
  <c r="L68"/>
  <c r="N67"/>
  <c r="D67"/>
  <c r="F67" s="1"/>
  <c r="O67" s="1"/>
  <c r="J66"/>
  <c r="N64"/>
  <c r="O64" s="1"/>
  <c r="L64"/>
  <c r="K64"/>
  <c r="D64"/>
  <c r="E64" s="1"/>
  <c r="O63"/>
  <c r="L63"/>
  <c r="D63"/>
  <c r="F63" s="1"/>
  <c r="O62"/>
  <c r="L62"/>
  <c r="D62"/>
  <c r="F62" s="1"/>
  <c r="M61"/>
  <c r="L61"/>
  <c r="K61"/>
  <c r="K57" s="1"/>
  <c r="L57" s="1"/>
  <c r="J61"/>
  <c r="C61"/>
  <c r="O60"/>
  <c r="L60"/>
  <c r="K60"/>
  <c r="D60"/>
  <c r="E60" s="1"/>
  <c r="F60" s="1"/>
  <c r="C60"/>
  <c r="N59"/>
  <c r="O59" s="1"/>
  <c r="M59"/>
  <c r="M58" s="1"/>
  <c r="M57" s="1"/>
  <c r="L59"/>
  <c r="J59"/>
  <c r="N58"/>
  <c r="O58" s="1"/>
  <c r="L58"/>
  <c r="K58"/>
  <c r="J58"/>
  <c r="C58"/>
  <c r="J57"/>
  <c r="C57"/>
  <c r="N56"/>
  <c r="K56"/>
  <c r="D56"/>
  <c r="F56" s="1"/>
  <c r="C56"/>
  <c r="M55"/>
  <c r="M56" s="1"/>
  <c r="F55"/>
  <c r="K54"/>
  <c r="F54"/>
  <c r="D54"/>
  <c r="J54" s="1"/>
  <c r="C53"/>
  <c r="D53" s="1"/>
  <c r="C52"/>
  <c r="D52" s="1"/>
  <c r="E51"/>
  <c r="F51" s="1"/>
  <c r="D51"/>
  <c r="M51" s="1"/>
  <c r="C51"/>
  <c r="D50"/>
  <c r="E50" s="1"/>
  <c r="C50"/>
  <c r="C49"/>
  <c r="D49" s="1"/>
  <c r="C48"/>
  <c r="D48" s="1"/>
  <c r="E47"/>
  <c r="F47" s="1"/>
  <c r="D47"/>
  <c r="M47" s="1"/>
  <c r="C47"/>
  <c r="D46"/>
  <c r="E46" s="1"/>
  <c r="M45"/>
  <c r="F45"/>
  <c r="E45"/>
  <c r="N45" s="1"/>
  <c r="O45" s="1"/>
  <c r="D45"/>
  <c r="D44"/>
  <c r="E44" s="1"/>
  <c r="M43"/>
  <c r="F43"/>
  <c r="E43"/>
  <c r="N43" s="1"/>
  <c r="O43" s="1"/>
  <c r="D43"/>
  <c r="D42"/>
  <c r="E42" s="1"/>
  <c r="F41"/>
  <c r="E41"/>
  <c r="N41" s="1"/>
  <c r="O41" s="1"/>
  <c r="D41"/>
  <c r="M41" s="1"/>
  <c r="D40"/>
  <c r="E40" s="1"/>
  <c r="N39"/>
  <c r="F39"/>
  <c r="D39"/>
  <c r="M39" s="1"/>
  <c r="O39" s="1"/>
  <c r="N38"/>
  <c r="O38" s="1"/>
  <c r="M38"/>
  <c r="F38"/>
  <c r="E38"/>
  <c r="D37"/>
  <c r="M37" s="1"/>
  <c r="M36"/>
  <c r="M35" s="1"/>
  <c r="N35"/>
  <c r="L35"/>
  <c r="K35"/>
  <c r="J35"/>
  <c r="I35"/>
  <c r="H35"/>
  <c r="G35"/>
  <c r="E35"/>
  <c r="D35"/>
  <c r="C35"/>
  <c r="E34"/>
  <c r="N34" s="1"/>
  <c r="O34" s="1"/>
  <c r="D34"/>
  <c r="M34" s="1"/>
  <c r="M33"/>
  <c r="D33"/>
  <c r="E33" s="1"/>
  <c r="E32"/>
  <c r="F32" s="1"/>
  <c r="O32" s="1"/>
  <c r="D32"/>
  <c r="M32" s="1"/>
  <c r="M31"/>
  <c r="M30" s="1"/>
  <c r="D31"/>
  <c r="E31" s="1"/>
  <c r="D30"/>
  <c r="C30"/>
  <c r="N29"/>
  <c r="M29"/>
  <c r="M28" s="1"/>
  <c r="N28"/>
  <c r="F28"/>
  <c r="E28"/>
  <c r="D28"/>
  <c r="C28"/>
  <c r="D27"/>
  <c r="E27" s="1"/>
  <c r="F26"/>
  <c r="E26"/>
  <c r="N26" s="1"/>
  <c r="O26" s="1"/>
  <c r="D26"/>
  <c r="M26" s="1"/>
  <c r="D25"/>
  <c r="E25" s="1"/>
  <c r="F24"/>
  <c r="E24"/>
  <c r="N24" s="1"/>
  <c r="O24" s="1"/>
  <c r="D24"/>
  <c r="M24" s="1"/>
  <c r="D23"/>
  <c r="E23" s="1"/>
  <c r="F22"/>
  <c r="E22"/>
  <c r="N22" s="1"/>
  <c r="O22" s="1"/>
  <c r="D22"/>
  <c r="M22" s="1"/>
  <c r="D21"/>
  <c r="E21" s="1"/>
  <c r="F20"/>
  <c r="E20"/>
  <c r="D20"/>
  <c r="M20" s="1"/>
  <c r="N20" s="1"/>
  <c r="O20" s="1"/>
  <c r="D19"/>
  <c r="E19" s="1"/>
  <c r="F19" s="1"/>
  <c r="F18"/>
  <c r="E18"/>
  <c r="N18" s="1"/>
  <c r="O18" s="1"/>
  <c r="D18"/>
  <c r="M18" s="1"/>
  <c r="D17"/>
  <c r="E17" s="1"/>
  <c r="O16"/>
  <c r="F16"/>
  <c r="D16"/>
  <c r="O15"/>
  <c r="F15"/>
  <c r="D15"/>
  <c r="O14"/>
  <c r="F14"/>
  <c r="D14"/>
  <c r="O13"/>
  <c r="D13"/>
  <c r="F13" s="1"/>
  <c r="O12"/>
  <c r="F12"/>
  <c r="D12"/>
  <c r="L11"/>
  <c r="K11"/>
  <c r="K10" s="1"/>
  <c r="J11"/>
  <c r="J10" s="1"/>
  <c r="I11"/>
  <c r="H11"/>
  <c r="G11"/>
  <c r="G10" s="1"/>
  <c r="C11"/>
  <c r="L10"/>
  <c r="I10"/>
  <c r="H10"/>
  <c r="D10"/>
  <c r="E10" s="1"/>
  <c r="K8"/>
  <c r="N8" s="1"/>
  <c r="Q8" s="1"/>
  <c r="H8"/>
  <c r="G8"/>
  <c r="J8" s="1"/>
  <c r="M8" s="1"/>
  <c r="P8" s="1"/>
  <c r="M10" l="1"/>
  <c r="N10"/>
  <c r="F10"/>
  <c r="N46"/>
  <c r="O46" s="1"/>
  <c r="F46"/>
  <c r="N31"/>
  <c r="F31"/>
  <c r="E30"/>
  <c r="F30" s="1"/>
  <c r="N33"/>
  <c r="O33" s="1"/>
  <c r="F33"/>
  <c r="N44"/>
  <c r="F44"/>
  <c r="N50"/>
  <c r="F50"/>
  <c r="M52"/>
  <c r="E52"/>
  <c r="L72"/>
  <c r="F40"/>
  <c r="N40"/>
  <c r="N42"/>
  <c r="F42"/>
  <c r="N17"/>
  <c r="O17" s="1"/>
  <c r="F17"/>
  <c r="N21"/>
  <c r="F21"/>
  <c r="N23"/>
  <c r="O23" s="1"/>
  <c r="F23"/>
  <c r="N25"/>
  <c r="F25"/>
  <c r="F27"/>
  <c r="N27"/>
  <c r="O27" s="1"/>
  <c r="E49"/>
  <c r="M49"/>
  <c r="J56"/>
  <c r="L54"/>
  <c r="L56" s="1"/>
  <c r="F64"/>
  <c r="E61"/>
  <c r="E73"/>
  <c r="K84"/>
  <c r="M48"/>
  <c r="E48"/>
  <c r="M53"/>
  <c r="E53"/>
  <c r="M21"/>
  <c r="M25"/>
  <c r="M27"/>
  <c r="N32"/>
  <c r="M40"/>
  <c r="M46"/>
  <c r="N47"/>
  <c r="O47" s="1"/>
  <c r="M50"/>
  <c r="N51"/>
  <c r="O51" s="1"/>
  <c r="D59"/>
  <c r="O55"/>
  <c r="O56" s="1"/>
  <c r="N61"/>
  <c r="J69"/>
  <c r="D71"/>
  <c r="F71" s="1"/>
  <c r="M76"/>
  <c r="D68"/>
  <c r="F68" s="1"/>
  <c r="O68" s="1"/>
  <c r="M17"/>
  <c r="M19"/>
  <c r="N19" s="1"/>
  <c r="O19" s="1"/>
  <c r="M23"/>
  <c r="M42"/>
  <c r="M44"/>
  <c r="D61"/>
  <c r="D11"/>
  <c r="M84" l="1"/>
  <c r="O61"/>
  <c r="N57"/>
  <c r="N53"/>
  <c r="O53" s="1"/>
  <c r="F53"/>
  <c r="J71"/>
  <c r="L71" s="1"/>
  <c r="L69"/>
  <c r="O40"/>
  <c r="D58"/>
  <c r="E59"/>
  <c r="F59" s="1"/>
  <c r="N48"/>
  <c r="O48" s="1"/>
  <c r="F48"/>
  <c r="N49"/>
  <c r="O49" s="1"/>
  <c r="F49"/>
  <c r="O31"/>
  <c r="N30"/>
  <c r="O30" s="1"/>
  <c r="M11"/>
  <c r="E11"/>
  <c r="M73"/>
  <c r="O73" s="1"/>
  <c r="C73"/>
  <c r="O76"/>
  <c r="F61"/>
  <c r="E57"/>
  <c r="J84"/>
  <c r="O50"/>
  <c r="O25"/>
  <c r="O21"/>
  <c r="O42"/>
  <c r="O10"/>
  <c r="E37"/>
  <c r="F37" s="1"/>
  <c r="O44"/>
  <c r="L84"/>
  <c r="K90"/>
  <c r="N52"/>
  <c r="O52" s="1"/>
  <c r="F52"/>
  <c r="C84" l="1"/>
  <c r="D73"/>
  <c r="O57"/>
  <c r="J87"/>
  <c r="N37"/>
  <c r="O37" s="1"/>
  <c r="N11"/>
  <c r="O11" s="1"/>
  <c r="F11"/>
  <c r="D57"/>
  <c r="F57" s="1"/>
  <c r="F58"/>
  <c r="E84"/>
  <c r="F87" l="1"/>
  <c r="F84"/>
  <c r="D84"/>
  <c r="F73"/>
  <c r="N84"/>
  <c r="O84" l="1"/>
  <c r="N90"/>
  <c r="I87"/>
  <c r="K88"/>
  <c r="O20" i="21" l="1"/>
  <c r="C27" l="1"/>
  <c r="C20"/>
  <c r="C13"/>
  <c r="C33"/>
  <c r="S37"/>
  <c r="R37"/>
  <c r="Q37"/>
  <c r="P37"/>
  <c r="J37"/>
  <c r="R33"/>
  <c r="R38" s="1"/>
  <c r="Q33"/>
  <c r="Q38" s="1"/>
  <c r="P33"/>
  <c r="P38" s="1"/>
  <c r="H33"/>
  <c r="N30"/>
  <c r="O30" s="1"/>
  <c r="M30"/>
  <c r="D30"/>
  <c r="F30" s="1"/>
  <c r="N29"/>
  <c r="D29"/>
  <c r="F29" s="1"/>
  <c r="N28"/>
  <c r="D28"/>
  <c r="F28" s="1"/>
  <c r="K27"/>
  <c r="K33" s="1"/>
  <c r="J27"/>
  <c r="I27"/>
  <c r="I33" s="1"/>
  <c r="H27"/>
  <c r="G27"/>
  <c r="E27"/>
  <c r="D26"/>
  <c r="N25"/>
  <c r="M25"/>
  <c r="K25"/>
  <c r="J25"/>
  <c r="H25"/>
  <c r="G25"/>
  <c r="E25"/>
  <c r="C25"/>
  <c r="O24"/>
  <c r="L24"/>
  <c r="F24"/>
  <c r="D24"/>
  <c r="M23"/>
  <c r="N23" s="1"/>
  <c r="D23"/>
  <c r="F23" s="1"/>
  <c r="O22"/>
  <c r="L22"/>
  <c r="F22"/>
  <c r="N21"/>
  <c r="D21"/>
  <c r="B21"/>
  <c r="M20"/>
  <c r="L20"/>
  <c r="L37" s="1"/>
  <c r="L38" s="1"/>
  <c r="K20"/>
  <c r="J20"/>
  <c r="J33" s="1"/>
  <c r="E20"/>
  <c r="D19"/>
  <c r="O18"/>
  <c r="N18"/>
  <c r="M18"/>
  <c r="F18"/>
  <c r="O17"/>
  <c r="N17"/>
  <c r="M17"/>
  <c r="F17"/>
  <c r="N16"/>
  <c r="M16"/>
  <c r="E16"/>
  <c r="F16" s="1"/>
  <c r="O15"/>
  <c r="N15"/>
  <c r="M15"/>
  <c r="F15"/>
  <c r="M14"/>
  <c r="D14"/>
  <c r="F14" s="1"/>
  <c r="O14" s="1"/>
  <c r="K13"/>
  <c r="K37" s="1"/>
  <c r="J13"/>
  <c r="H13"/>
  <c r="H37" s="1"/>
  <c r="G13"/>
  <c r="G37" s="1"/>
  <c r="E13"/>
  <c r="E33" s="1"/>
  <c r="C37"/>
  <c r="K11"/>
  <c r="N11" s="1"/>
  <c r="Q11" s="1"/>
  <c r="H11"/>
  <c r="G11"/>
  <c r="J11" s="1"/>
  <c r="M11" s="1"/>
  <c r="P11" s="1"/>
  <c r="N20" l="1"/>
  <c r="O23"/>
  <c r="K38"/>
  <c r="J38"/>
  <c r="O29"/>
  <c r="H38"/>
  <c r="M29"/>
  <c r="C38"/>
  <c r="G33"/>
  <c r="G38" s="1"/>
  <c r="E37"/>
  <c r="E38" s="1"/>
  <c r="I37"/>
  <c r="I38" s="1"/>
  <c r="D20"/>
  <c r="F20" s="1"/>
  <c r="M21"/>
  <c r="D25"/>
  <c r="N27"/>
  <c r="M28"/>
  <c r="N14"/>
  <c r="N13" s="1"/>
  <c r="D13"/>
  <c r="D27"/>
  <c r="F27" s="1"/>
  <c r="M27" l="1"/>
  <c r="O28"/>
  <c r="N33"/>
  <c r="N37"/>
  <c r="F13"/>
  <c r="F37" s="1"/>
  <c r="D33"/>
  <c r="D37"/>
  <c r="M13"/>
  <c r="O27"/>
  <c r="E35"/>
  <c r="M33" l="1"/>
  <c r="M37"/>
  <c r="N38"/>
  <c r="M42"/>
  <c r="T33"/>
  <c r="D38"/>
  <c r="F33"/>
  <c r="F38" s="1"/>
  <c r="O13"/>
  <c r="O37" s="1"/>
  <c r="M38" l="1"/>
  <c r="L42"/>
  <c r="S33"/>
  <c r="S38" s="1"/>
  <c r="O33"/>
  <c r="O38" s="1"/>
  <c r="C47" i="22" l="1"/>
  <c r="B47"/>
  <c r="C45"/>
  <c r="B45"/>
  <c r="R25"/>
  <c r="Q25"/>
  <c r="P25"/>
  <c r="K25"/>
  <c r="J25"/>
  <c r="I25"/>
  <c r="H25"/>
  <c r="G25"/>
  <c r="C25"/>
  <c r="N24"/>
  <c r="D24"/>
  <c r="H32" s="1"/>
  <c r="N23"/>
  <c r="O23" s="1"/>
  <c r="M23"/>
  <c r="F23"/>
  <c r="D23"/>
  <c r="T22"/>
  <c r="N22"/>
  <c r="O22" s="1"/>
  <c r="E22"/>
  <c r="E25" s="1"/>
  <c r="D22"/>
  <c r="M22" s="1"/>
  <c r="C22"/>
  <c r="N21"/>
  <c r="M21"/>
  <c r="O21" s="1"/>
  <c r="D21"/>
  <c r="F21" s="1"/>
  <c r="N20"/>
  <c r="O20" s="1"/>
  <c r="M20"/>
  <c r="D20"/>
  <c r="N19"/>
  <c r="O19" s="1"/>
  <c r="M19"/>
  <c r="D19"/>
  <c r="C19"/>
  <c r="O18"/>
  <c r="N18"/>
  <c r="M18"/>
  <c r="D18" s="1"/>
  <c r="E18"/>
  <c r="C18"/>
  <c r="N17"/>
  <c r="O17" s="1"/>
  <c r="F17"/>
  <c r="D17"/>
  <c r="M17" s="1"/>
  <c r="N16"/>
  <c r="D16"/>
  <c r="F16" s="1"/>
  <c r="N15"/>
  <c r="O15" s="1"/>
  <c r="M15"/>
  <c r="D15"/>
  <c r="N14"/>
  <c r="N25" s="1"/>
  <c r="O25" s="1"/>
  <c r="E14"/>
  <c r="D14"/>
  <c r="M14" s="1"/>
  <c r="M25" s="1"/>
  <c r="C14"/>
  <c r="H12"/>
  <c r="K12" s="1"/>
  <c r="N12" s="1"/>
  <c r="Q12" s="1"/>
  <c r="G12"/>
  <c r="J12" s="1"/>
  <c r="M12" s="1"/>
  <c r="P12" s="1"/>
  <c r="E30" l="1"/>
  <c r="F18"/>
  <c r="F14"/>
  <c r="M16"/>
  <c r="O16" s="1"/>
  <c r="F22"/>
  <c r="M24"/>
  <c r="O24" s="1"/>
  <c r="D25"/>
  <c r="F25" s="1"/>
  <c r="O14"/>
  <c r="E20"/>
  <c r="F20" s="1"/>
  <c r="F24"/>
  <c r="E15"/>
  <c r="F15" s="1"/>
  <c r="E19"/>
  <c r="F19" s="1"/>
  <c r="D14" i="23" l="1"/>
  <c r="B14"/>
  <c r="C14" s="1"/>
  <c r="Q15"/>
  <c r="P15"/>
  <c r="O15"/>
  <c r="N15"/>
  <c r="M15"/>
  <c r="L15"/>
  <c r="J15"/>
  <c r="K15" s="1"/>
  <c r="I15"/>
  <c r="D15"/>
  <c r="Q14"/>
  <c r="N14"/>
  <c r="K14"/>
  <c r="I12"/>
  <c r="L12" s="1"/>
  <c r="O12" s="1"/>
  <c r="G12"/>
  <c r="J12" s="1"/>
  <c r="M12" s="1"/>
  <c r="P12" s="1"/>
  <c r="F12"/>
  <c r="E14" l="1"/>
  <c r="C15"/>
  <c r="E15" s="1"/>
  <c r="B15"/>
  <c r="R43" i="18"/>
  <c r="R42"/>
  <c r="G42"/>
  <c r="O39"/>
  <c r="F37"/>
  <c r="G37" s="1"/>
  <c r="G32"/>
  <c r="F32"/>
  <c r="G19"/>
  <c r="G18"/>
  <c r="F18"/>
  <c r="S10"/>
  <c r="T10"/>
  <c r="O32"/>
  <c r="O35"/>
  <c r="D37" l="1"/>
  <c r="Q19" l="1"/>
  <c r="F39" l="1"/>
  <c r="F27"/>
  <c r="R27"/>
  <c r="R19"/>
  <c r="E39"/>
  <c r="B39" s="1"/>
  <c r="E27"/>
  <c r="B27" s="1"/>
  <c r="E37"/>
  <c r="B37" s="1"/>
  <c r="R37"/>
  <c r="E25"/>
  <c r="B25" s="1"/>
  <c r="E18"/>
  <c r="B18" s="1"/>
  <c r="R18"/>
  <c r="G39" l="1"/>
  <c r="G27"/>
  <c r="D39"/>
  <c r="D27"/>
  <c r="N17" i="27"/>
  <c r="N16"/>
  <c r="N15"/>
  <c r="N14"/>
  <c r="E16"/>
  <c r="E15"/>
  <c r="E14"/>
  <c r="D17"/>
  <c r="M17"/>
  <c r="L17"/>
  <c r="C16"/>
  <c r="C14"/>
  <c r="C13"/>
  <c r="C17" s="1"/>
  <c r="C11"/>
  <c r="B17"/>
  <c r="B30" i="16" l="1"/>
  <c r="D30"/>
  <c r="C30"/>
  <c r="E11" i="28" l="1"/>
  <c r="D11"/>
  <c r="C12" i="14" l="1"/>
  <c r="E12" s="1"/>
  <c r="P25"/>
  <c r="F25"/>
  <c r="N24"/>
  <c r="D24"/>
  <c r="C24"/>
  <c r="N23"/>
  <c r="D23"/>
  <c r="C23"/>
  <c r="N22"/>
  <c r="D22"/>
  <c r="D21" s="1"/>
  <c r="C22"/>
  <c r="P21"/>
  <c r="O21"/>
  <c r="N21"/>
  <c r="M21"/>
  <c r="L21"/>
  <c r="J21"/>
  <c r="I21"/>
  <c r="G21"/>
  <c r="F21"/>
  <c r="C21"/>
  <c r="B21"/>
  <c r="N20"/>
  <c r="D20"/>
  <c r="C20"/>
  <c r="C19" s="1"/>
  <c r="P19"/>
  <c r="O19"/>
  <c r="M19"/>
  <c r="N19" s="1"/>
  <c r="L19"/>
  <c r="J19"/>
  <c r="I19"/>
  <c r="G19"/>
  <c r="F19"/>
  <c r="D19"/>
  <c r="B19"/>
  <c r="B25" s="1"/>
  <c r="N18"/>
  <c r="L18"/>
  <c r="D18"/>
  <c r="E18" s="1"/>
  <c r="C18"/>
  <c r="P17"/>
  <c r="O17"/>
  <c r="N17"/>
  <c r="M17"/>
  <c r="L17"/>
  <c r="J17"/>
  <c r="I17"/>
  <c r="G17"/>
  <c r="F17"/>
  <c r="D17"/>
  <c r="E17" s="1"/>
  <c r="C17"/>
  <c r="B17"/>
  <c r="D16"/>
  <c r="C16"/>
  <c r="N15"/>
  <c r="L15"/>
  <c r="D15"/>
  <c r="E15" s="1"/>
  <c r="C15"/>
  <c r="D14"/>
  <c r="L13"/>
  <c r="N13" s="1"/>
  <c r="D13"/>
  <c r="N12"/>
  <c r="L12"/>
  <c r="L11" s="1"/>
  <c r="P11"/>
  <c r="O11"/>
  <c r="O25" s="1"/>
  <c r="M11"/>
  <c r="M25" s="1"/>
  <c r="J11"/>
  <c r="J25" s="1"/>
  <c r="I11"/>
  <c r="I25" s="1"/>
  <c r="G11"/>
  <c r="G25" s="1"/>
  <c r="F11"/>
  <c r="B11"/>
  <c r="L25" l="1"/>
  <c r="N25" s="1"/>
  <c r="N11"/>
  <c r="D11"/>
  <c r="C13"/>
  <c r="E13" l="1"/>
  <c r="C11"/>
  <c r="C25" s="1"/>
  <c r="D25"/>
  <c r="E25" l="1"/>
  <c r="E11"/>
  <c r="E13" i="27" l="1"/>
  <c r="E12"/>
  <c r="N13"/>
  <c r="N12"/>
  <c r="L19" i="28" l="1"/>
  <c r="O18" l="1"/>
  <c r="R18"/>
  <c r="L15" l="1"/>
  <c r="E32" i="18" l="1"/>
  <c r="B32" s="1"/>
  <c r="E24"/>
  <c r="B24" s="1"/>
  <c r="R32"/>
  <c r="F45"/>
  <c r="E45"/>
  <c r="B45" s="1"/>
  <c r="R45"/>
  <c r="R40"/>
  <c r="F31"/>
  <c r="E31"/>
  <c r="B31" s="1"/>
  <c r="R31"/>
  <c r="D23" i="28"/>
  <c r="C23" s="1"/>
  <c r="C21" s="1"/>
  <c r="M21"/>
  <c r="N21"/>
  <c r="D45" i="18" l="1"/>
  <c r="G45"/>
  <c r="G31"/>
  <c r="D31"/>
  <c r="O26" i="28" l="1"/>
  <c r="L26"/>
  <c r="E26"/>
  <c r="D26"/>
  <c r="O25"/>
  <c r="E25"/>
  <c r="D25"/>
  <c r="O24"/>
  <c r="E24"/>
  <c r="D24"/>
  <c r="O23"/>
  <c r="O21" s="1"/>
  <c r="E23"/>
  <c r="F23" s="1"/>
  <c r="F21" s="1"/>
  <c r="R21"/>
  <c r="Q21"/>
  <c r="P21"/>
  <c r="L21"/>
  <c r="K21"/>
  <c r="J21"/>
  <c r="I21"/>
  <c r="H21"/>
  <c r="G21"/>
  <c r="D21"/>
  <c r="O20"/>
  <c r="O19"/>
  <c r="E19"/>
  <c r="D19"/>
  <c r="L18"/>
  <c r="E18"/>
  <c r="D18"/>
  <c r="O17"/>
  <c r="E17"/>
  <c r="D17"/>
  <c r="O16"/>
  <c r="E16"/>
  <c r="D16"/>
  <c r="O15"/>
  <c r="E15"/>
  <c r="D15"/>
  <c r="Q13"/>
  <c r="P13"/>
  <c r="P27" s="1"/>
  <c r="N13"/>
  <c r="N27" s="1"/>
  <c r="M13"/>
  <c r="K13"/>
  <c r="J13"/>
  <c r="H13"/>
  <c r="H27" s="1"/>
  <c r="G13"/>
  <c r="G27" s="1"/>
  <c r="C13"/>
  <c r="O12"/>
  <c r="E12"/>
  <c r="D12"/>
  <c r="O11"/>
  <c r="F11"/>
  <c r="Q9"/>
  <c r="P9"/>
  <c r="E21" l="1"/>
  <c r="K27"/>
  <c r="Q27"/>
  <c r="F17"/>
  <c r="D13"/>
  <c r="D27" s="1"/>
  <c r="E13"/>
  <c r="F15"/>
  <c r="F16"/>
  <c r="J27"/>
  <c r="L13"/>
  <c r="F24"/>
  <c r="F19"/>
  <c r="F18"/>
  <c r="F25"/>
  <c r="O13"/>
  <c r="M27"/>
  <c r="O27" s="1"/>
  <c r="F20"/>
  <c r="F26"/>
  <c r="F12"/>
  <c r="L27" l="1"/>
  <c r="E27"/>
  <c r="F27" s="1"/>
  <c r="F13"/>
  <c r="B30" i="19" l="1"/>
  <c r="G30"/>
  <c r="F30"/>
  <c r="D30"/>
  <c r="H29"/>
  <c r="D29"/>
  <c r="C29"/>
  <c r="N11" i="27"/>
  <c r="E11"/>
  <c r="G9"/>
  <c r="J9" s="1"/>
  <c r="M9" s="1"/>
  <c r="P9" s="1"/>
  <c r="F9"/>
  <c r="I9" s="1"/>
  <c r="L9" s="1"/>
  <c r="O9" s="1"/>
  <c r="H30" i="19" l="1"/>
  <c r="E30"/>
  <c r="C30"/>
  <c r="E29"/>
  <c r="E17" i="27"/>
  <c r="E12" i="18" l="1"/>
  <c r="B12" s="1"/>
  <c r="O38"/>
  <c r="F44"/>
  <c r="E44"/>
  <c r="B44" s="1"/>
  <c r="F43"/>
  <c r="E43"/>
  <c r="B43" s="1"/>
  <c r="F42"/>
  <c r="E42"/>
  <c r="B42" s="1"/>
  <c r="F41"/>
  <c r="E41"/>
  <c r="B41" s="1"/>
  <c r="F40"/>
  <c r="E40"/>
  <c r="B40" s="1"/>
  <c r="F38"/>
  <c r="E38"/>
  <c r="F36"/>
  <c r="E36"/>
  <c r="B36" s="1"/>
  <c r="F35"/>
  <c r="E35"/>
  <c r="B35" s="1"/>
  <c r="F34"/>
  <c r="E34"/>
  <c r="B34" s="1"/>
  <c r="F33"/>
  <c r="E33"/>
  <c r="B33" s="1"/>
  <c r="F30"/>
  <c r="E30"/>
  <c r="B30" s="1"/>
  <c r="F29"/>
  <c r="E29"/>
  <c r="B29" s="1"/>
  <c r="F28"/>
  <c r="E28"/>
  <c r="B28" s="1"/>
  <c r="F26"/>
  <c r="E26"/>
  <c r="B26" s="1"/>
  <c r="F24"/>
  <c r="F23"/>
  <c r="E23"/>
  <c r="B23" s="1"/>
  <c r="F22"/>
  <c r="E22"/>
  <c r="B22" s="1"/>
  <c r="F21"/>
  <c r="E21"/>
  <c r="B21" s="1"/>
  <c r="F20"/>
  <c r="E20"/>
  <c r="B20" s="1"/>
  <c r="F19"/>
  <c r="E19"/>
  <c r="B19" s="1"/>
  <c r="F17"/>
  <c r="E17"/>
  <c r="B17" s="1"/>
  <c r="F16"/>
  <c r="E16"/>
  <c r="B16" s="1"/>
  <c r="F15"/>
  <c r="E15"/>
  <c r="B15" s="1"/>
  <c r="F14"/>
  <c r="E14"/>
  <c r="B14" s="1"/>
  <c r="F13"/>
  <c r="E13"/>
  <c r="B13" s="1"/>
  <c r="F12"/>
  <c r="F11"/>
  <c r="E11"/>
  <c r="B11" s="1"/>
  <c r="F10"/>
  <c r="E10"/>
  <c r="B10" s="1"/>
  <c r="G38" l="1"/>
  <c r="B38"/>
  <c r="G40"/>
  <c r="G41"/>
  <c r="R44" l="1"/>
  <c r="G44"/>
  <c r="R41"/>
  <c r="R29"/>
  <c r="G29"/>
  <c r="R16"/>
  <c r="G16"/>
  <c r="Q46" l="1"/>
  <c r="T46" s="1"/>
  <c r="P46"/>
  <c r="M46"/>
  <c r="L46"/>
  <c r="J46"/>
  <c r="D44"/>
  <c r="D41"/>
  <c r="D38"/>
  <c r="O36"/>
  <c r="G36"/>
  <c r="G35"/>
  <c r="D35"/>
  <c r="R34"/>
  <c r="G34"/>
  <c r="D34"/>
  <c r="R33"/>
  <c r="D33"/>
  <c r="G33"/>
  <c r="D32"/>
  <c r="R30"/>
  <c r="G30"/>
  <c r="D30"/>
  <c r="D29"/>
  <c r="R28"/>
  <c r="G28"/>
  <c r="R26"/>
  <c r="G26"/>
  <c r="D26"/>
  <c r="R24"/>
  <c r="G24"/>
  <c r="D24"/>
  <c r="R23"/>
  <c r="D23"/>
  <c r="G23"/>
  <c r="R22"/>
  <c r="G22"/>
  <c r="R21"/>
  <c r="G21"/>
  <c r="D21"/>
  <c r="R20"/>
  <c r="D20"/>
  <c r="G20"/>
  <c r="R17"/>
  <c r="G17"/>
  <c r="D17"/>
  <c r="D16"/>
  <c r="R15"/>
  <c r="G15"/>
  <c r="B46"/>
  <c r="R12"/>
  <c r="G12"/>
  <c r="D12"/>
  <c r="R10"/>
  <c r="D10"/>
  <c r="E46"/>
  <c r="B16" i="16"/>
  <c r="C16"/>
  <c r="C37" s="1"/>
  <c r="D16"/>
  <c r="B17"/>
  <c r="C17"/>
  <c r="D17"/>
  <c r="B18"/>
  <c r="C18"/>
  <c r="D18"/>
  <c r="B19"/>
  <c r="C19"/>
  <c r="D19"/>
  <c r="B20"/>
  <c r="C20"/>
  <c r="D20"/>
  <c r="B22"/>
  <c r="C22"/>
  <c r="D22"/>
  <c r="B23"/>
  <c r="C23"/>
  <c r="D23"/>
  <c r="B24"/>
  <c r="C24"/>
  <c r="D24"/>
  <c r="B25"/>
  <c r="C25"/>
  <c r="D25"/>
  <c r="B28"/>
  <c r="C28"/>
  <c r="D28"/>
  <c r="B29"/>
  <c r="C29"/>
  <c r="D29"/>
  <c r="N30"/>
  <c r="N37" s="1"/>
  <c r="B31"/>
  <c r="C31"/>
  <c r="D31"/>
  <c r="B32"/>
  <c r="C32"/>
  <c r="D32"/>
  <c r="B33"/>
  <c r="C33"/>
  <c r="D33"/>
  <c r="B36"/>
  <c r="C36"/>
  <c r="D36"/>
  <c r="F37"/>
  <c r="G37"/>
  <c r="H37"/>
  <c r="I37"/>
  <c r="J37"/>
  <c r="K37"/>
  <c r="L37"/>
  <c r="M37"/>
  <c r="O37"/>
  <c r="P37"/>
  <c r="Q37"/>
  <c r="O46" i="18" l="1"/>
  <c r="R46"/>
  <c r="G10"/>
  <c r="D15"/>
  <c r="D22"/>
  <c r="D28"/>
  <c r="D36"/>
  <c r="D40"/>
  <c r="F46"/>
  <c r="E30" i="16"/>
  <c r="E37" s="1"/>
  <c r="D37"/>
  <c r="B37"/>
  <c r="G46" i="18" l="1"/>
  <c r="D46"/>
  <c r="F21" i="24"/>
  <c r="C21"/>
  <c r="O21"/>
  <c r="N21"/>
  <c r="E21"/>
  <c r="N19"/>
  <c r="F19"/>
  <c r="E19"/>
  <c r="N20"/>
  <c r="E20"/>
  <c r="F20"/>
  <c r="M21"/>
  <c r="D21"/>
</calcChain>
</file>

<file path=xl/sharedStrings.xml><?xml version="1.0" encoding="utf-8"?>
<sst xmlns="http://schemas.openxmlformats.org/spreadsheetml/2006/main" count="648" uniqueCount="417">
  <si>
    <t>в тыс. рублей</t>
  </si>
  <si>
    <t>Наименование мероприятий</t>
  </si>
  <si>
    <t>федеральный бюджет</t>
  </si>
  <si>
    <t>городской бюджет</t>
  </si>
  <si>
    <t xml:space="preserve">ОТЧЁТ </t>
  </si>
  <si>
    <t xml:space="preserve">об исполнении мероприятий муниципальной программы МО "Городской округ "Город Нарьян-Мар" </t>
  </si>
  <si>
    <t xml:space="preserve">Всего </t>
  </si>
  <si>
    <t>окружной бюджет</t>
  </si>
  <si>
    <t>Итого по программе</t>
  </si>
  <si>
    <t>в том числе:</t>
  </si>
  <si>
    <t>В.С.Оленицкая</t>
  </si>
  <si>
    <t>% выполнения</t>
  </si>
  <si>
    <t>1.4. Предоставление грантов начинающим предпринимателям на создание собственного бизнеса</t>
  </si>
  <si>
    <t>1.8. Предоставление субсидий субъектам малого и среднего предпринимательства на возмещение части затрат, связанных с реализацией энергосберегающих мероприятий, включая затраты на приобретение и внедрение энергоэффективных технологий, оборудования и материалов</t>
  </si>
  <si>
    <t>3.1. Размещение в средствах массовой информации публикаций, рекламно-информационных материалов о проблемах, достижениях и перспективах развития малого и среднего предпринимательства</t>
  </si>
  <si>
    <t>5.2. Проведение конкурса на лучшее новогоднее оформление объектов торговли и общественного питания</t>
  </si>
  <si>
    <t>5.3. Проведение конкурса –"Лучший предприниматель  года"</t>
  </si>
  <si>
    <t>внебюджетные источники</t>
  </si>
  <si>
    <t>Начальник отдела инвестиционной политики и предпринимательства 
управления экономического и инвестиционного развития Адмистрации МО "Городской округ "Город Нарьян-Мар"</t>
  </si>
  <si>
    <t>1. Финансовая поддержка субъектов малого и среднего предпринимательства, в том числе:</t>
  </si>
  <si>
    <t>2. Консультационная, организационная поддержка развития малого и среднего предпринимательства, в том числе:</t>
  </si>
  <si>
    <t>3. Информационная поддержка развития малого и среднего предпринимательства, в том числе:</t>
  </si>
  <si>
    <t>5. Повышение привлекательности предпринимательской деятельности, в том числе:</t>
  </si>
  <si>
    <t xml:space="preserve"> "Создание условий для экономического развития"</t>
  </si>
  <si>
    <t>СВОДНЫЙ ОТЧЕТ</t>
  </si>
  <si>
    <t xml:space="preserve">об исполнении муниципальных программ МО "Городской округ "Город Нарьян-Мар" </t>
  </si>
  <si>
    <t>№ 
п/п</t>
  </si>
  <si>
    <t>Наименование муниципальной программы</t>
  </si>
  <si>
    <t>в том числе по источникам</t>
  </si>
  <si>
    <t>городской  бюджет</t>
  </si>
  <si>
    <t>Молодежь</t>
  </si>
  <si>
    <t>Создание условий для экономического развития</t>
  </si>
  <si>
    <t>в том числе подпрограммы:</t>
  </si>
  <si>
    <t>3.1</t>
  </si>
  <si>
    <t>3.2</t>
  </si>
  <si>
    <t>3.3</t>
  </si>
  <si>
    <t>Обеспечение населения города Нарьян-Мара чистой водой</t>
  </si>
  <si>
    <t>Обеспечение населения города Нарьян-Мара доступными жилищно-коммунальными и бытовыми услугами</t>
  </si>
  <si>
    <t>Развитие транспортной системы</t>
  </si>
  <si>
    <t>Благоустройство</t>
  </si>
  <si>
    <t>Финансы</t>
  </si>
  <si>
    <t>Управление муниципальным долгом</t>
  </si>
  <si>
    <t xml:space="preserve">Поддержка общественных инициатив
</t>
  </si>
  <si>
    <t>Управление городским хозяйством</t>
  </si>
  <si>
    <t>Местное самоуправление</t>
  </si>
  <si>
    <t>ИТОГО по программам</t>
  </si>
  <si>
    <t>Объем финансирования муниципальной программы</t>
  </si>
  <si>
    <t xml:space="preserve">тыс. рублей </t>
  </si>
  <si>
    <t>Всего за отчетный период</t>
  </si>
  <si>
    <t>в том числе по источникам (за отчетный период)</t>
  </si>
  <si>
    <t>Отчёт об исполнении мероприятий</t>
  </si>
  <si>
    <t xml:space="preserve">  муниципальной программы муниципального</t>
  </si>
  <si>
    <t>образования "Городской округ "Город Нарьян-Мар"</t>
  </si>
  <si>
    <t>"Финансы"</t>
  </si>
  <si>
    <t>(наименование муниципальной программы)</t>
  </si>
  <si>
    <t>в тыс.руб.</t>
  </si>
  <si>
    <t>Наименование мероприятия</t>
  </si>
  <si>
    <t>Всего</t>
  </si>
  <si>
    <t>окружной (областной) бюджет</t>
  </si>
  <si>
    <t xml:space="preserve">% </t>
  </si>
  <si>
    <t>Подпрограмма "Обеспечение долгосрочной сбалансированности городского бюджета, повышение эффективности"</t>
  </si>
  <si>
    <t>1. Обеспечение долгосрочной сбалансированности городского бюджета</t>
  </si>
  <si>
    <t>1.1. Проведение ежеквартальных заседаний комиссии по доходам МО "Городской округ "Город Нарьян-Мар"</t>
  </si>
  <si>
    <t>1.2. Обеспечение реализации Плана мероприятий по увеличению доходов в бюджет МО "Городской округ "Город Нарьян-Мар"</t>
  </si>
  <si>
    <t>1.3. Проведение ежеквартального мониторинга недоимки по налоговым и неналоговым доходам в городской бюджет с целью недопущения её роста</t>
  </si>
  <si>
    <t>1.4. Проведение ежегодной оценки эффективности предоставляемых (планируемых к предоставлению) налоговых льгот и ставок по местным налогам</t>
  </si>
  <si>
    <t>1.5.Соблюдение установленного ограничения по уровню дефицита городского бюджета и обеспечение его оптимального уровня для исполнения городского бюджета</t>
  </si>
  <si>
    <t>2. Повышение эффективности бюджетных расходов городского бюджета</t>
  </si>
  <si>
    <t>2.1. Аналитическое распределение расходов городского бюджета по муниципальным программам МО "Городской округ "Город Нарьян-Мар"</t>
  </si>
  <si>
    <t>2.2. Формирование городского бюджета на основе программно-целевого принципа</t>
  </si>
  <si>
    <t>2.3. Планирование бюджетных ассигнований на оказание муниципальных услуг (выполнение работ) в соответствии с муниципальным заданием</t>
  </si>
  <si>
    <t>2.4. Проведение оценки качества управления финансами главных распорядителей средств городского бюджета и формирование рейтинга</t>
  </si>
  <si>
    <t>Подпрограмма "Управление муниципальным долгом"</t>
  </si>
  <si>
    <t>1. Обслуживание муниципального долга</t>
  </si>
  <si>
    <t>1.1. Мониторинг состояния объёма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</si>
  <si>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1.2. Ведение долговой книги МО "Городской округ "Город Нарьян-Мар"</t>
  </si>
  <si>
    <t>1.3. Расчёт расходов на исполнение долговых обязательств</t>
  </si>
  <si>
    <t>1.4. Соблюдение сроков исполнения обязательств по обслуживанию муниципального долга</t>
  </si>
  <si>
    <t>1.5. Разработка программы муниципальных заимствований</t>
  </si>
  <si>
    <t>1.6. Подготовка документов для привлечения кредитов</t>
  </si>
  <si>
    <t>Подпрограмма "Создание условий для реализации муниципальной программы муниципального образования "Городской округ "Город Нарьян-Мар "Финансы"</t>
  </si>
  <si>
    <t>1. Расходы на содержание органов местного самоуправления и обеспечение их функций</t>
  </si>
  <si>
    <t>1.1. Обеспечение реализации мероприятий муниципальной программы</t>
  </si>
  <si>
    <t>Всего по муниципальной программе:</t>
  </si>
  <si>
    <t>Энергоэффективность  и развитие энергетики
или Энергосбережение и энергоэффективность</t>
  </si>
  <si>
    <t>Обеспечение доступным и комфортным жильем, коммунальными и бытовыми услугами населения города</t>
  </si>
  <si>
    <t>Переселение граждан из жилищного фонда, признанного непригодным для проживания и/или с высоким уровнем износа</t>
  </si>
  <si>
    <t>7.1</t>
  </si>
  <si>
    <t xml:space="preserve">   "Местное самоуправление"  </t>
  </si>
  <si>
    <t>Объем финансирования муниципальной программы (за отчетный период)</t>
  </si>
  <si>
    <t>% вып. от годового плана</t>
  </si>
  <si>
    <t>Кассовые расходы</t>
  </si>
  <si>
    <t>% вып. от кварт. плана</t>
  </si>
  <si>
    <t xml:space="preserve">Фед. Бюджет </t>
  </si>
  <si>
    <t xml:space="preserve">Внебюджетные источники </t>
  </si>
  <si>
    <t>План                на 1 квартал 2016 года</t>
  </si>
  <si>
    <t>%</t>
  </si>
  <si>
    <t>6</t>
  </si>
  <si>
    <t>Расходы на обеспечение деятельности  Администрации муниципального образования  "Городской округ "Город Нарьян-Мар"</t>
  </si>
  <si>
    <t>Расходы на обеспечение деятельности  Управления строительства, ЖКХ и ГД Администрации муниципального образования  "Городской округ "Город Нарьян-Мар"</t>
  </si>
  <si>
    <t>Расходы на обеспечение деятельности Управления финансов Администрации МО "Городской округ "Город Нарьян-Мар"</t>
  </si>
  <si>
    <t>Расходы на обеспечение деятельности Управления образования, молодежной политики и спорта Администрации МО "Городской округ "Город Нарьян-Мар"</t>
  </si>
  <si>
    <t>Расходы, связанные с передачей полномочий в сфере образования</t>
  </si>
  <si>
    <t>Расходы на обеспечение деятельности подведомственного казенного учреждения</t>
  </si>
  <si>
    <t>Мероприятия в сфере гражданской обороны и чрезвычайных ситуаций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</si>
  <si>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</si>
  <si>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</si>
  <si>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Участие муниципального образования "Городской округ "Город Нарьян-Мар"                        в деятельности Союзов и Ассоциаций муниципальных образований  </t>
  </si>
  <si>
    <t xml:space="preserve">Обеспечение проведения праздничных и официальных мероприятий </t>
  </si>
  <si>
    <t>Мероприятия, направленные на информирование населения о деятельности органов местного самоуправления</t>
  </si>
  <si>
    <t>Издание официального бюллетеня МО "Городской округ "Город Нарьян-Мар"                  "Наш город"</t>
  </si>
  <si>
    <t>Единовременная денежная выплата гражданам, которые награждаются Почетной грамотой МО "Городской округ "Город Нарьян-Мар"</t>
  </si>
  <si>
    <t>Единовременная денежная выплата гражданам, которым присваивается звание "Ветеран города Нарьян-Мара"</t>
  </si>
  <si>
    <t>Выплаты гражданам, которым присвоено звание "Почетный гражданин города Нарьян-Мара"</t>
  </si>
  <si>
    <t>Единовременная выплата гражданам, награжденным знаком отличия "За заслуги перед городом Нарьян-Маром"</t>
  </si>
  <si>
    <t>Субсидии по содержанию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</si>
  <si>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Подписка на общественно-политическую газету Ненецкого автономного округа "Няръяна-Вындер" лицам, имеющим право на бесплатную подписку</t>
  </si>
  <si>
    <t>Жилищные компенсационные выплаты по оплате процентов за пользование кредитом на приобретение (строительство) жилья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</si>
  <si>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</si>
  <si>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</si>
  <si>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Осуществление государственного полномочия Ненецкого автономного округа в по предоставлению единовременной выплаты пенсионерам на капитальный ремонт находящегося в их собственности жилого помещения</t>
  </si>
  <si>
    <t xml:space="preserve">Предоставление ТОС на конкурсной основе грантов на реализацию социально-значимых проектов </t>
  </si>
  <si>
    <t>Материальное поощрение председателей  ТОС, работающих на общественных началах</t>
  </si>
  <si>
    <t>Возмещение затрат на приобретение имущества территориальными общественными самоуправлениями.</t>
  </si>
  <si>
    <t>Возмещение затрат на арендную плату за аренду нежилых помещений территориальными общественными  самоуправлениями.</t>
  </si>
  <si>
    <t>Организация проведения обучающих семинаров для специалистов органов местного самоуправления по взаимодействию с ТОС, председателей и активистов ТОС</t>
  </si>
  <si>
    <t>Организация и проведение конкурса "Лучший ТОС".</t>
  </si>
  <si>
    <t>Начальник отдела инвестиций и предпринимательства 
управления экономического и инвестиционного развития 
Адмистрации МО "Городской округ "Город Нарьян-Мар"</t>
  </si>
  <si>
    <t>План 
на  
2017год</t>
  </si>
  <si>
    <t>Обеспечение пожарной безопасности</t>
  </si>
  <si>
    <t>№ п/п</t>
  </si>
  <si>
    <t>4.</t>
  </si>
  <si>
    <t>5.</t>
  </si>
  <si>
    <t>6.</t>
  </si>
  <si>
    <t>(заполняется ежеквартально нарастающим итогом с начала года)</t>
  </si>
  <si>
    <t>тыс.руб.</t>
  </si>
  <si>
    <t>Объем финансирования Программы (за отчетный период)</t>
  </si>
  <si>
    <t>местный бюджет</t>
  </si>
  <si>
    <t xml:space="preserve">Субсидии бюджетным учреждениям на финансовое обеспечение выполнения муниципального задания на оказание муниципальных услуг (выполнение работ) </t>
  </si>
  <si>
    <t>1.1.</t>
  </si>
  <si>
    <t>Уборка территории и аналогичная деятельность</t>
  </si>
  <si>
    <t>1.1.1.</t>
  </si>
  <si>
    <t>Санитарное содержание и обустройство территории спортивно-игровых площадок</t>
  </si>
  <si>
    <t>1.1.2.</t>
  </si>
  <si>
    <t>Санитарное содержание территории пешеходной зоны</t>
  </si>
  <si>
    <t>1.1.3.</t>
  </si>
  <si>
    <t>Содержание и ликвидация помойниц</t>
  </si>
  <si>
    <t>1.1.4.</t>
  </si>
  <si>
    <t>Ликвидация несанкционированных свалок</t>
  </si>
  <si>
    <t>1.1.5.</t>
  </si>
  <si>
    <t>Санитарное содержание междворовых проездов</t>
  </si>
  <si>
    <t>1.2.</t>
  </si>
  <si>
    <t>Организация освещения улиц</t>
  </si>
  <si>
    <t>1.3.</t>
  </si>
  <si>
    <t>Организация и содержание мест захоронения</t>
  </si>
  <si>
    <t>1.4.</t>
  </si>
  <si>
    <t>Организация ритуальных услуг и содержание мест захоронения</t>
  </si>
  <si>
    <t>1.5.</t>
  </si>
  <si>
    <t>Организация мероприятий (праздники)</t>
  </si>
  <si>
    <t>1.6.</t>
  </si>
  <si>
    <t>Организация благоустройства и озеленения</t>
  </si>
  <si>
    <t>1.7.</t>
  </si>
  <si>
    <t>Содержание (эксплуатация) имущества</t>
  </si>
  <si>
    <t>2.</t>
  </si>
  <si>
    <t>Субсидии бюджетным учреждениям на приобретение основных средств</t>
  </si>
  <si>
    <t>2.1.</t>
  </si>
  <si>
    <t>Приобретение техники в лизинг</t>
  </si>
  <si>
    <t>3.</t>
  </si>
  <si>
    <t>Обеспечение организации рациональной системы сбора, хранения, регулярного вывоза отходов и уборки городской территории</t>
  </si>
  <si>
    <t>3.1.</t>
  </si>
  <si>
    <t>Полигон твердых бытовых отходов с рекультивацией существующей свалки, с корректировкой ПСД</t>
  </si>
  <si>
    <t>Обустройство и ремонт объектов городской инфраструктуры</t>
  </si>
  <si>
    <t>4.1.</t>
  </si>
  <si>
    <t>4.2.</t>
  </si>
  <si>
    <t>4.3.</t>
  </si>
  <si>
    <t>4.4.</t>
  </si>
  <si>
    <t>4.5.</t>
  </si>
  <si>
    <t>4.6.</t>
  </si>
  <si>
    <t>Итого</t>
  </si>
  <si>
    <t xml:space="preserve">Отчет </t>
  </si>
  <si>
    <t>тыс. рублей</t>
  </si>
  <si>
    <t>№</t>
  </si>
  <si>
    <t>Подпрограмма "Обеспечение населения города Нарьян-Мара чистой водой"</t>
  </si>
  <si>
    <t>Строительство очистных сооружений в п. Качгорт г. Нарьян-Мара</t>
  </si>
  <si>
    <t>Подпрограмма" Переселение граждан из жилищного фонда, признанного непригодным для проживания и/или        с высоким уровнем износа".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</si>
  <si>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</si>
  <si>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Обеспечение транспортной инфраструктурой территории индивидуальной жилой застройки "Старый аэропорт" в г. Нарьян-Маре</t>
  </si>
  <si>
    <t xml:space="preserve">Подпрограмма   "Обеспечение населения города Нарьян-Мара доступными жилищно-коммунальными и бытовыми услугами" </t>
  </si>
  <si>
    <t>Субсидии на компенсацию выпадающих доходов при оказании населению услуг общественных бань</t>
  </si>
  <si>
    <t>Субсидии на компенсацию расходов, связанных с водоотведением в части размещения сточных вод из септиков и выгребных ям</t>
  </si>
  <si>
    <t>Субсидии на организацию в границах поселений вывоза стоков из септиков и выгребных ям</t>
  </si>
  <si>
    <t>о выполнении мероприятий Муниципальной программы  муниципального образования "Городской округ "Город Нарьян-Мар" "Управление городским хозяйством"</t>
  </si>
  <si>
    <t>1.</t>
  </si>
  <si>
    <t>Содержание муниципального имущества</t>
  </si>
  <si>
    <t>Расходы на содержание жилого фонда и иного имущества</t>
  </si>
  <si>
    <t>Расходы на ремонт муниципальных квартир</t>
  </si>
  <si>
    <t>Взносы на капитальный ремонт</t>
  </si>
  <si>
    <t>Расходы на обеспечение деятельности МКУ "УГХ г. Нарьян-Мара"</t>
  </si>
  <si>
    <t>2.2.</t>
  </si>
  <si>
    <t>Расходы на содержание имущества, находящегося в оперативном управлении, и материально-техническое обеспечение деятельности МКУ "УГХ г. Нарьян-Мара"</t>
  </si>
  <si>
    <t>Всего по Программе</t>
  </si>
  <si>
    <t>* - причины невыполнения мероприятий должны быть представлены в виде пояснительной записки к настоящей таблице.</t>
  </si>
  <si>
    <t>Отчет</t>
  </si>
  <si>
    <r>
      <t xml:space="preserve">о выполнении мероприятий муниципальной программы муниципального образования "Городской округ "Город Нарьян-Мар"                                </t>
    </r>
    <r>
      <rPr>
        <b/>
        <sz val="14"/>
        <color indexed="8"/>
        <rFont val="Times New Roman"/>
        <family val="1"/>
        <charset val="204"/>
      </rPr>
      <t xml:space="preserve">"Энергосбережение и энергоэффективность" </t>
    </r>
  </si>
  <si>
    <t>Субсидии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</t>
  </si>
  <si>
    <t>о выполнении мероприятий Муниципальной программы  муниципального образования "Городской округ "Город Нарьян-Мар" "Развитие транспортной системы"</t>
  </si>
  <si>
    <t>Разработка проектной документации по строительству (реконструкции) автомобильных дорог и искусственных сооружений на них, включая проектные работы, решение вопросов в области землепользования</t>
  </si>
  <si>
    <t>Разработка ПСД на реконструкцию ул. Авиаторов в г. Нарьян-Маре</t>
  </si>
  <si>
    <t>Осуществление мероприятий по реконструкции автомобильных дорог</t>
  </si>
  <si>
    <t>Реконструкция автомобильной дороги Морпорт - примыкание к федеральной дороге в г. Нарьян-Маре</t>
  </si>
  <si>
    <t>Обеспечение условий для приведения улично-дорожной сети и транспортной инфраструктуры города в соответствие со стандартами качества и требованиям безопасной эксплуатации</t>
  </si>
  <si>
    <t>исп. Оленицкая В.С. 4-23-13</t>
  </si>
  <si>
    <t>План на год</t>
  </si>
  <si>
    <t>1. Формирование системы продвижения инициативной и  талантливой молодежи</t>
  </si>
  <si>
    <t>2.Вовлечение молодежи в социальную практику</t>
  </si>
  <si>
    <t>3. Обеспечение эффективной социализации молодежи, находящейся в трудной жизненной ситуации</t>
  </si>
  <si>
    <t>4. Проекты Российского союза молодежи</t>
  </si>
  <si>
    <t>5. Общегородские мероприятия</t>
  </si>
  <si>
    <t>6.Военно-патриотическое воспитание молодежи</t>
  </si>
  <si>
    <t>7. Формирование здорового образа жизни, профилактика асоциальных проявлений в молодежной среде, организация отдыха и оздоровления молодежи</t>
  </si>
  <si>
    <t>7.5 Участие молодежи города во Всероссийских форумах</t>
  </si>
  <si>
    <t>Всего по муниципальной программе</t>
  </si>
  <si>
    <t>5.1.</t>
  </si>
  <si>
    <t>6.1.</t>
  </si>
  <si>
    <t xml:space="preserve">ожидаемое исполнение мероприятий муниципальной программы МО "Городской округ "Город Нарьян-Мар" </t>
  </si>
  <si>
    <t xml:space="preserve"> "Поддержка общественных инициатив"</t>
  </si>
  <si>
    <t>1. Предоставление на конкурсной основе грантов СО НКО</t>
  </si>
  <si>
    <t>2. Поддержка инициатив общественных объединений без образования ЮЛ</t>
  </si>
  <si>
    <t>Проведение мероприятий по сносу, домов, признанных в установленном порядке ветхими или аварийными и непригодными для проживания</t>
  </si>
  <si>
    <t>Благоустройство  территории в районе ул. Рыбников в г. Нарьян-Маре. Расширение пешеходной зоны</t>
  </si>
  <si>
    <t>4.7.</t>
  </si>
  <si>
    <t>4.8.</t>
  </si>
  <si>
    <t>4.9.</t>
  </si>
  <si>
    <t>Обустройство территории жилых домов по ул.60 лет Октября в районе д. 6,8,10 в городе Нарьян-Маре</t>
  </si>
  <si>
    <t>Поддержка государственных программ субъектов Российской Федерации и муниципальных программ формирования современной городской среды.</t>
  </si>
  <si>
    <t>3.2.</t>
  </si>
  <si>
    <t>3.3.</t>
  </si>
  <si>
    <t>Объём финансирования муниципальной программы за 2017 года</t>
  </si>
  <si>
    <t>План                на 2017 года</t>
  </si>
  <si>
    <t>План                на   2017 года</t>
  </si>
  <si>
    <t>План                на  2017 года</t>
  </si>
  <si>
    <t>Устройство детской игровой площадки в микрорайоне "Старый аэропорт"</t>
  </si>
  <si>
    <t>Обустройство территории жилых домов по ул.60 лет Октября в районе д. 48Б, 48Г и ул. Строительная д. 10А в городе Нарьян-Маре</t>
  </si>
  <si>
    <t>Обустройство территории жилых домов по ул.60 лет Октября в районе д. 6, 8, 10 в городе Нарьян-Маре (1 этап. Наружное освещение)</t>
  </si>
  <si>
    <t>Обустройство общественной территории в районе строения №6 по ул.Ленина в г.Нарьян-Маре</t>
  </si>
  <si>
    <t>Обустройство территории жилых домов по ул.Ненецкая в районе д.2, д.4 и ул.Выучейского, д.22 в г.Нарьян-Маре</t>
  </si>
  <si>
    <t>Благоустройство дворовой территории многоквартирных жилых домов №2, №4 ул. Макара Баева в г.Нарьян-Маре</t>
  </si>
  <si>
    <t>5.2.</t>
  </si>
  <si>
    <t>5.3.</t>
  </si>
  <si>
    <t>3. Проведение конкурса лучшая благоустроенная территория</t>
  </si>
  <si>
    <t>4. Проведение конкурса "Ландшафтный дизайн"</t>
  </si>
  <si>
    <t>5. Проведения конкурса "Новогодняя сказка"</t>
  </si>
  <si>
    <t>Начальник отдела по работе с некоммерческими организациями</t>
  </si>
  <si>
    <t>Солодягин С.Е.</t>
  </si>
  <si>
    <t>целевые показатели</t>
  </si>
  <si>
    <t>за  2018 год</t>
  </si>
  <si>
    <t>План 
на 
2018 год</t>
  </si>
  <si>
    <t>Объем финансирования муниципальной программы за 2018 год</t>
  </si>
  <si>
    <t>План
за
2018 год</t>
  </si>
  <si>
    <t>Кассовые
расходы
за 
2018 год</t>
  </si>
  <si>
    <t>1.5. Субсидия на возмещение части затрат по приобретению и доставке имущества, приобретению программных продуктов, необходимых для осуществления предпринимательской деятельности</t>
  </si>
  <si>
    <t xml:space="preserve">1.6. Субсидия на возмещение части затрат по оплате коммунальных услуг, потребляемых  субъектами малого и среднего предпринимательства </t>
  </si>
  <si>
    <t xml:space="preserve">1.7. Субсидия на возмещение части затрат по аренде нежилых помещений немуниципальной формы собственности, используемых субъектам малого и среднего предпринимательства за  </t>
  </si>
  <si>
    <t>2.4. Субсидирования на возмещение части затрат по подготовке, переподготовке и повышению квалификации кадров субъектов малого и среднего предпринимательства (включая работников), прошедших обучение по направлениям, которые соответствуют их основному виду деятельности и необходимы для производства товаров, выполнения работы, оказания услуг</t>
  </si>
  <si>
    <t>5.4. Приобретение оборудования для проведения городских ярмарочно-выставочных мероприятий</t>
  </si>
  <si>
    <t>План 
на 2018 г.</t>
  </si>
  <si>
    <t>План 
за 
2018 г.</t>
  </si>
  <si>
    <t>Кассовые расходы
за
2018 г.</t>
  </si>
  <si>
    <t>Отчет об исполнении мероприятий муниципальной программы МО "Городской округ "Город Нарьян-Мар"</t>
  </si>
  <si>
    <t>"Молодежь" (за 2018 года)</t>
  </si>
  <si>
    <t>план за  2018 год</t>
  </si>
  <si>
    <t>кассовые расходы</t>
  </si>
  <si>
    <t>за 2018 год</t>
  </si>
  <si>
    <t xml:space="preserve">1.5 Семинар "Школа Лидера" </t>
  </si>
  <si>
    <t>1.6 День самоуправления</t>
  </si>
  <si>
    <t>2.2 Новогоднее мероприятие для молодых семей</t>
  </si>
  <si>
    <t>2.4 Проведение игр КВН в г. Нарьян-Маре</t>
  </si>
  <si>
    <t>3.3 Акция "Здоровое поколение"</t>
  </si>
  <si>
    <t>6.1 Сотрудничество с МПК "Нарьян-Мар"</t>
  </si>
  <si>
    <t xml:space="preserve">6.3 Городская военно-спортивная игра "К защите Родины – готов" </t>
  </si>
  <si>
    <t>6.5 Единовременная выплата в виде материальной помощи демобилизованным из рядов Российской Армии в связи с завершением прохождения службы</t>
  </si>
  <si>
    <t xml:space="preserve">7.1 Профилактика аддиктивного поведения молодежи города Нарьян-Мара </t>
  </si>
  <si>
    <t xml:space="preserve">7.2 Участие команды Администрации города Нарьян-Мара в спортивно-туристическом слете "Дорогами отцов – героев " </t>
  </si>
  <si>
    <t xml:space="preserve">7.5 Участие молодежи города во Всероссийских форумах </t>
  </si>
  <si>
    <t>план на 2018 г.</t>
  </si>
  <si>
    <t>план на  2018 г.</t>
  </si>
  <si>
    <t>кассовые расходы за 2018 г.</t>
  </si>
  <si>
    <t>6. Организационная поддержка некоммерческих организаций и общественных объединений граждан</t>
  </si>
  <si>
    <t>План 
на  
2018 год</t>
  </si>
  <si>
    <t>кассовые расходы за  2018 год</t>
  </si>
  <si>
    <t>за  2018 года</t>
  </si>
  <si>
    <t>Денежное поощрение членам народной дружины МО "Городской округ "Город Нарьян-Мар", участвовавшим в охране порядка</t>
  </si>
  <si>
    <t>Расходы на осуществление доплат до величины минимального размера оплаты труда, установленного федеральным законодательством</t>
  </si>
  <si>
    <t xml:space="preserve">Выплаты пенсии за выслугу лет муниципальным служащим муниципального образования "Городской округ "Город Нарьян-Мар" в соответствии с законом Ненецкого автономного округа от 24.10.2007 N 140-ОЗ "О муниципальной службе в Ненецком автономном округе"
</t>
  </si>
  <si>
    <t xml:space="preserve">Выплаты доплат к пенсии за выслугу лет лицам, замещавшим выборные должности местного самоуправления, в соответствии с законом Ненецкого автономного округа от 01.07.2008 N 35-ОЗ "О гарантиях лицам, замещающим выборные должности местного самоуправления в Ненецком автономном округе"
</t>
  </si>
  <si>
    <t xml:space="preserve">Расходы в сфере деятельности по профилактике безнадзорности и правонарушений несовершеннолетних
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</si>
  <si>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</si>
  <si>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финансируемых с участием средств окружного бюджета в 2018 году</t>
  </si>
  <si>
    <r>
      <t xml:space="preserve">по состоянию на </t>
    </r>
    <r>
      <rPr>
        <sz val="14"/>
        <color indexed="12"/>
        <rFont val="Times New Roman"/>
        <family val="1"/>
        <charset val="204"/>
      </rPr>
      <t>1 января 2019 года</t>
    </r>
  </si>
  <si>
    <t>план на 2018 год</t>
  </si>
  <si>
    <t>план на   2018 год</t>
  </si>
  <si>
    <t>по состоянию на 01 января  2019 года</t>
  </si>
  <si>
    <t>план на  2018 год</t>
  </si>
  <si>
    <t xml:space="preserve">кассовые расходы за   2018 год </t>
  </si>
  <si>
    <r>
      <t xml:space="preserve">о выполнении мероприятий муниципальной программы муниципального образования "Городской округ "Город Нарьян-Мар"
</t>
    </r>
    <r>
      <rPr>
        <b/>
        <sz val="14"/>
        <color theme="1"/>
        <rFont val="Times New Roman"/>
        <family val="1"/>
        <charset val="204"/>
      </rPr>
      <t>"Обеспечение доступным и комфортным жильем и коммунальными услугами населения города"</t>
    </r>
  </si>
  <si>
    <t>по состоянию на 1 января  2019 года</t>
  </si>
  <si>
    <t>кассовые расходы за   2018 год</t>
  </si>
  <si>
    <t>Строительство блочных локальных очистных сооружений (БЛОС) по ул. Бондарная в г. Нарьян-Маре</t>
  </si>
  <si>
    <t>Перенос инженерных сетей (водоснабжения) по ул. Пионерской в г. Нарьян-Маре</t>
  </si>
  <si>
    <t xml:space="preserve"> Демонтаж водонапорной станции в п. Новый</t>
  </si>
  <si>
    <t>Консервация незаконченного строительством объекта "Перевод на полное благоустройство кварталов центральной части города Нарьян-Мара"</t>
  </si>
  <si>
    <t>Консервация незаконченного строительством объекта "Перевод на полное благоустройство жилых домов в п. Новый в г.Нарьян-Мар"</t>
  </si>
  <si>
    <t xml:space="preserve">Cубсидии местным бюджетам на  выкуп жилых помещений собственников в соответствии со статьёй 32 Жилищного кодекса Российской Федерации </t>
  </si>
  <si>
    <t>Мероприятия по сносу МКД</t>
  </si>
  <si>
    <t>2.3.</t>
  </si>
  <si>
    <t>Субсидии местным бюджетам для обеспечения софинансирования мероприятий по организации содержания муниципального жилищного фонда</t>
  </si>
  <si>
    <t>Мероприятия по организации содержания муниципального жилищного фонда</t>
  </si>
  <si>
    <t>Отчет о выполнении мероприятий Муниципальной программы муниципального образования "Городской округ "Город Нарьян-Мар" "Благоустройство", финансируемых с участием средств окружного бюджета в 2018 году по состоянию на 01 января 2019 года</t>
  </si>
  <si>
    <t>План на 2018 год</t>
  </si>
  <si>
    <t>План на    2018 год</t>
  </si>
  <si>
    <t>Кассовые расходы  за 2018год</t>
  </si>
  <si>
    <t>Субсидии бюджетным учреждениям на иные цели</t>
  </si>
  <si>
    <t>Обустройство детской площадки, Явтысого 1А</t>
  </si>
  <si>
    <t xml:space="preserve">Установка контейнеров для сбора ТБО заглубленного типа на территории муниципального образования "Городской округ "Город Нарьян-Мар" </t>
  </si>
  <si>
    <t xml:space="preserve">Уплата пени за просрочку лизинговых платежей по договору от 07.11.2014 </t>
  </si>
  <si>
    <t>2.4.</t>
  </si>
  <si>
    <t>Безопасное покрытие детских площадок</t>
  </si>
  <si>
    <t>Благоустройство детской игровой площадки в районе домов № 10-11 по ул. Строительной</t>
  </si>
  <si>
    <t>Благоустройство площади Марад Сей в целях проведения городских ярмарочно-выставочных мероприятий (оборудование площади светодиодными конструкциями "Арка")</t>
  </si>
  <si>
    <t>Обустройство уличного освещения, в том числе:</t>
  </si>
  <si>
    <t>4.9.1.</t>
  </si>
  <si>
    <t>Обустройство дополнительного уличного освещения по ул.Набережная</t>
  </si>
  <si>
    <t>4.9.2.</t>
  </si>
  <si>
    <t>Обустройство дополнительного уличного освещения от ОАО "Мясопрдукты" до ул.Бондарная, 20</t>
  </si>
  <si>
    <t>4.9.3.</t>
  </si>
  <si>
    <t>Обустройство дополнительного уличного освещения от ул.Мурманская до пер. М.Баева</t>
  </si>
  <si>
    <t>4.9.4.</t>
  </si>
  <si>
    <t>Обустройство дополнительного уличного освещения от ул.Мурманская до ул.Юбилейная, д.66А-74</t>
  </si>
  <si>
    <t>4.9.5.</t>
  </si>
  <si>
    <t>Обустройство дополнительного уличного освещения от ул. им. 60-летия Октября №№ 54, 56А, 58, 58А, 60А, 69, 73А, 75А, 77А</t>
  </si>
  <si>
    <t>4.9.6.</t>
  </si>
  <si>
    <t>Обустройство дополнительного уличного освещения от п.Сахалин (р-н домов №№ 66А, 68А, 73А, 75А, 77А)</t>
  </si>
  <si>
    <t>4.9.7.</t>
  </si>
  <si>
    <t>Обустройство дополнительного уличного освещения по ул.Ленина от д.27А до д.28В</t>
  </si>
  <si>
    <t>Субсидии муниципальным образованиям на софинансирование расходных обязательств по 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</si>
  <si>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</si>
  <si>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Благоустройство дворовых территорий</t>
  </si>
  <si>
    <t>6.1.1.</t>
  </si>
  <si>
    <t>6.1.1.1.</t>
  </si>
  <si>
    <t xml:space="preserve">2 этап. Обустройство территории </t>
  </si>
  <si>
    <t>6.2.</t>
  </si>
  <si>
    <t>Благоустройство общественных территорий</t>
  </si>
  <si>
    <t>6.2.1.</t>
  </si>
  <si>
    <t>Обустройство общественной территории "Берег  Городецкого шара район Морского порта"</t>
  </si>
  <si>
    <t>6.2.2.</t>
  </si>
  <si>
    <t>Обустройство общественной территории между зданием ЗАГСа и автомобильной дорогой по ул. Первомайская</t>
  </si>
  <si>
    <t>6.2.3.</t>
  </si>
  <si>
    <t>Обустройство общественной территории между школой № 3 и МФЦ</t>
  </si>
  <si>
    <t>Поддержка обустройства мест массового отдыха населения (городских парков).        Обустройство мест массового отдыха населения (городских парков)</t>
  </si>
  <si>
    <t>7.</t>
  </si>
  <si>
    <t>Субсидии местным бюджетам на поддержку обустройства мест массового отдыха населения (городских парков</t>
  </si>
  <si>
    <t>Обустройство мест массового отдыха населения (городских парков)</t>
  </si>
  <si>
    <t>7.1.</t>
  </si>
  <si>
    <t>Обустройство городского парка в районе ул. Юбилейная в г. Нарьян-Маре</t>
  </si>
  <si>
    <t>8.</t>
  </si>
  <si>
    <t>Субсидии муниципальным образованиям 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счет целевых денежных средств недропользователей в рамках исполнения Соглашений о сотрудничестве</t>
  </si>
  <si>
    <t>Софинансирование расходных обязательств по созданию условий для массового отдыха жителей городского округа и организация обустройства мест массового отдыха населения за счет средств городского бюджета</t>
  </si>
  <si>
    <t>8.1.</t>
  </si>
  <si>
    <t>9.</t>
  </si>
  <si>
    <t>Субсидии муниципальным образованиям на софинансирование расходных обязательств по благоустройству территорий</t>
  </si>
  <si>
    <t>Софинансирование расходных обязательств по благоустройству территорий за счет средств городского бюджета</t>
  </si>
  <si>
    <t>9.1.</t>
  </si>
  <si>
    <t xml:space="preserve">Благоустройство  территории в районе ул. Рыбников в г. Нарьян-Маре. Освещение пешеходной зоны </t>
  </si>
  <si>
    <t>9.2.</t>
  </si>
  <si>
    <t>9.3.</t>
  </si>
  <si>
    <t>Расходы на проекты, согласования и оформление требований (разрешений)  в рамках приоритетного проекта "Формирование комфортной городской среды"</t>
  </si>
  <si>
    <t>9.4.</t>
  </si>
  <si>
    <t>Разработка проектной документации</t>
  </si>
  <si>
    <t>10.</t>
  </si>
  <si>
    <t>Расходы на осуществление доплаты до величины минимального размера оплаты труда, установленного федеральным законодательством</t>
  </si>
  <si>
    <t>11.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</si>
  <si>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</si>
  <si>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>Софинансирование расходных обязательств по реализации проекта по поддержке местных инициатив</t>
  </si>
  <si>
    <t>Софинансирование расходных обязательств по реализации проекта по поддержке местных инициатив за счет денежных средств физических и юридических лиц, в том числе добровольных пожертвований</t>
  </si>
  <si>
    <t>11.1.</t>
  </si>
  <si>
    <t xml:space="preserve">Благоустройство территории в районе д. № 42 по ул. им. 60 лет Октября </t>
  </si>
  <si>
    <t>11.2.</t>
  </si>
  <si>
    <t xml:space="preserve">Устройство автостоянки в районе д. № 33 по ул. Полярная </t>
  </si>
  <si>
    <t>как в программе!!!!</t>
  </si>
  <si>
    <t>по состоянию на 1 января 2019 года</t>
  </si>
  <si>
    <t xml:space="preserve">план на  2018 год </t>
  </si>
  <si>
    <t xml:space="preserve">кассовые расходы за    2018 год </t>
  </si>
  <si>
    <t>Разработка ПСД на реконструкцию ул. Пионерская в г. Нарьян-Маре</t>
  </si>
  <si>
    <t>Разработка ПСД на реконструкцию ул. Южная в г. Нарьян-Маре</t>
  </si>
  <si>
    <t>Разработка ПСД на реконструкцию ул. Студенческая в г. Нарьян-Маре</t>
  </si>
  <si>
    <t>Разработка ПСД на реконструкцию ул. Полярная в г. Нарьян-Маре</t>
  </si>
  <si>
    <t>Разработка ПСД на реконструкцию ул. Заводская в г. Нарьян-Маре</t>
  </si>
  <si>
    <t>Устройство тротуара по ул. Строительная и ул. Зеленая, от ул. Рабочая до школы № 5</t>
  </si>
  <si>
    <t>Устройство проезжей части и тротуаров в районе ул.Ленина, д. 29 в г.Нарьян-Маре</t>
  </si>
  <si>
    <t>Устройство искусственных неровностей по ул. Строительная и ул. Зеленая, от ул. Рабочая до школы № 5, центральном микрорайоне</t>
  </si>
  <si>
    <t>Устройство тротуара  по пер. Рыбацкий</t>
  </si>
  <si>
    <t>2.5.</t>
  </si>
  <si>
    <t>Устройство тротуара  по ул. Пионерская</t>
  </si>
  <si>
    <t>2.6.</t>
  </si>
  <si>
    <t>Устройство тротуара  по ул. Калмыкова</t>
  </si>
  <si>
    <t>2.7.</t>
  </si>
  <si>
    <t>Устройство сборных искусственных неровностей с установкой соответствующих дорожных знаков в районе домов №17 и №17Б по ул. Первомайская и в районе домов №3А, №9, №25 по ул. Российская в г. Нарьян-Маре</t>
  </si>
  <si>
    <t xml:space="preserve">Субсидии бюджетным учреждениям на финансовое обеспечение выполнения муниципального задания на оказание муниципальных услуг (выполнение работ). </t>
  </si>
  <si>
    <t xml:space="preserve">Субсидии в целях возмещения недополученных доходов в связи с оказанием услуг по  перевозке пассажиров автомобильным транспортом по регулируемым тарифам на муниципальных маршрутах </t>
  </si>
  <si>
    <t>5.4.</t>
  </si>
  <si>
    <t>5.5.</t>
  </si>
  <si>
    <t>Устройство тротуара  по ул. Авиаторов</t>
  </si>
  <si>
    <t>Субсидии бюджетным учреждениям на приобретение материальных запасов</t>
  </si>
  <si>
    <t>Приобретение  материалов для ремонта дорог</t>
  </si>
  <si>
    <t xml:space="preserve"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 </t>
  </si>
  <si>
    <t>Софинансирование расходных обязательств по осуществлению дорожной деятельности за счет средств городского бюджета</t>
  </si>
  <si>
    <t>Обустройство пешеходных переходов в районе образовательных организаций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</si>
</sst>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0.0"/>
    <numFmt numFmtId="167" formatCode="0.0%"/>
    <numFmt numFmtId="168" formatCode="#,##0.00000"/>
  </numFmts>
  <fonts count="5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0" fontId="15" fillId="0" borderId="0">
      <alignment horizontal="center" vertical="top"/>
    </xf>
    <xf numFmtId="0" fontId="16" fillId="0" borderId="0">
      <alignment horizontal="left" vertical="center"/>
    </xf>
    <xf numFmtId="0" fontId="16" fillId="0" borderId="0">
      <alignment horizontal="left" vertical="top"/>
    </xf>
    <xf numFmtId="0" fontId="16" fillId="0" borderId="0">
      <alignment horizontal="center" vertical="center"/>
    </xf>
    <xf numFmtId="0" fontId="17" fillId="0" borderId="0">
      <alignment horizontal="left" vertical="center"/>
    </xf>
    <xf numFmtId="0" fontId="18" fillId="0" borderId="0">
      <alignment horizontal="right" vertical="top"/>
    </xf>
    <xf numFmtId="0" fontId="18" fillId="0" borderId="0">
      <alignment horizontal="left" vertical="top"/>
    </xf>
    <xf numFmtId="0" fontId="18" fillId="0" borderId="0">
      <alignment horizontal="center" vertical="top"/>
    </xf>
    <xf numFmtId="0" fontId="18" fillId="0" borderId="0">
      <alignment horizontal="left" vertical="top"/>
    </xf>
    <xf numFmtId="0" fontId="18" fillId="0" borderId="0">
      <alignment horizontal="center" vertical="top"/>
    </xf>
    <xf numFmtId="0" fontId="16" fillId="0" borderId="0">
      <alignment horizontal="left" vertical="top"/>
    </xf>
    <xf numFmtId="0" fontId="17" fillId="0" borderId="0">
      <alignment horizontal="center" vertical="center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6" fillId="0" borderId="0">
      <alignment horizontal="right" vertical="center"/>
    </xf>
    <xf numFmtId="0" fontId="16" fillId="0" borderId="0">
      <alignment horizontal="left" vertical="center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28" fillId="0" borderId="0"/>
    <xf numFmtId="43" fontId="24" fillId="0" borderId="0" applyFont="0" applyFill="0" applyBorder="0" applyAlignment="0" applyProtection="0"/>
  </cellStyleXfs>
  <cellXfs count="592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/>
    </xf>
    <xf numFmtId="3" fontId="6" fillId="0" borderId="1" xfId="27" applyNumberFormat="1" applyFont="1" applyFill="1" applyBorder="1" applyAlignment="1">
      <alignment horizontal="center" vertical="top" wrapText="1"/>
    </xf>
    <xf numFmtId="3" fontId="8" fillId="0" borderId="1" xfId="27" applyNumberFormat="1" applyFont="1" applyFill="1" applyBorder="1" applyAlignment="1">
      <alignment horizontal="center" vertical="top" wrapText="1"/>
    </xf>
    <xf numFmtId="3" fontId="8" fillId="0" borderId="1" xfId="27" applyNumberFormat="1" applyFont="1" applyFill="1" applyBorder="1" applyAlignment="1">
      <alignment horizontal="center" vertical="top"/>
    </xf>
    <xf numFmtId="164" fontId="8" fillId="0" borderId="0" xfId="27" applyNumberFormat="1" applyFont="1" applyFill="1" applyBorder="1" applyAlignment="1">
      <alignment vertical="top"/>
    </xf>
    <xf numFmtId="3" fontId="6" fillId="0" borderId="1" xfId="27" applyNumberFormat="1" applyFont="1" applyFill="1" applyBorder="1" applyAlignment="1">
      <alignment horizontal="left" vertical="top" wrapText="1"/>
    </xf>
    <xf numFmtId="164" fontId="6" fillId="0" borderId="1" xfId="27" applyNumberFormat="1" applyFont="1" applyFill="1" applyBorder="1" applyAlignment="1">
      <alignment horizontal="center" vertical="top" wrapText="1"/>
    </xf>
    <xf numFmtId="164" fontId="6" fillId="0" borderId="3" xfId="31" applyNumberFormat="1" applyFont="1" applyFill="1" applyBorder="1" applyAlignment="1">
      <alignment horizontal="center" vertical="top" wrapText="1"/>
    </xf>
    <xf numFmtId="164" fontId="6" fillId="0" borderId="3" xfId="27" applyNumberFormat="1" applyFont="1" applyFill="1" applyBorder="1" applyAlignment="1">
      <alignment horizontal="center" vertical="top" wrapText="1"/>
    </xf>
    <xf numFmtId="3" fontId="8" fillId="0" borderId="1" xfId="27" applyNumberFormat="1" applyFont="1" applyFill="1" applyBorder="1" applyAlignment="1">
      <alignment horizontal="right" vertical="top" wrapText="1"/>
    </xf>
    <xf numFmtId="164" fontId="6" fillId="0" borderId="8" xfId="27" applyNumberFormat="1" applyFont="1" applyFill="1" applyBorder="1" applyAlignment="1">
      <alignment horizontal="center" vertical="top" wrapText="1"/>
    </xf>
    <xf numFmtId="164" fontId="6" fillId="0" borderId="9" xfId="27" applyNumberFormat="1" applyFont="1" applyFill="1" applyBorder="1" applyAlignment="1">
      <alignment horizontal="center" vertical="top" wrapText="1"/>
    </xf>
    <xf numFmtId="164" fontId="8" fillId="0" borderId="4" xfId="27" applyNumberFormat="1" applyFont="1" applyFill="1" applyBorder="1" applyAlignment="1">
      <alignment vertical="top"/>
    </xf>
    <xf numFmtId="49" fontId="8" fillId="0" borderId="1" xfId="27" applyNumberFormat="1" applyFont="1" applyFill="1" applyBorder="1" applyAlignment="1">
      <alignment horizontal="center" vertical="top" wrapText="1"/>
    </xf>
    <xf numFmtId="3" fontId="8" fillId="0" borderId="3" xfId="27" applyNumberFormat="1" applyFont="1" applyFill="1" applyBorder="1" applyAlignment="1">
      <alignment horizontal="left" vertical="top" wrapText="1"/>
    </xf>
    <xf numFmtId="164" fontId="8" fillId="0" borderId="1" xfId="27" applyNumberFormat="1" applyFont="1" applyFill="1" applyBorder="1" applyAlignment="1">
      <alignment horizontal="center" vertical="top" wrapText="1"/>
    </xf>
    <xf numFmtId="3" fontId="6" fillId="0" borderId="3" xfId="27" applyNumberFormat="1" applyFont="1" applyFill="1" applyBorder="1" applyAlignment="1">
      <alignment horizontal="left" vertical="top" wrapText="1"/>
    </xf>
    <xf numFmtId="164" fontId="8" fillId="0" borderId="0" xfId="27" applyNumberFormat="1" applyFont="1" applyFill="1" applyBorder="1" applyAlignment="1">
      <alignment vertical="center"/>
    </xf>
    <xf numFmtId="164" fontId="8" fillId="0" borderId="0" xfId="27" applyNumberFormat="1" applyFont="1" applyFill="1" applyBorder="1" applyAlignment="1">
      <alignment horizontal="right" vertical="center"/>
    </xf>
    <xf numFmtId="164" fontId="8" fillId="0" borderId="0" xfId="27" applyNumberFormat="1" applyFont="1" applyFill="1" applyBorder="1" applyAlignment="1">
      <alignment horizontal="center" vertical="top"/>
    </xf>
    <xf numFmtId="0" fontId="8" fillId="0" borderId="4" xfId="27" applyFont="1" applyFill="1" applyBorder="1" applyAlignment="1">
      <alignment horizontal="center" vertical="top"/>
    </xf>
    <xf numFmtId="0" fontId="8" fillId="0" borderId="0" xfId="27" applyFont="1" applyFill="1" applyAlignment="1">
      <alignment horizontal="center" vertical="top"/>
    </xf>
    <xf numFmtId="164" fontId="8" fillId="0" borderId="1" xfId="27" applyNumberFormat="1" applyFont="1" applyFill="1" applyBorder="1" applyAlignment="1">
      <alignment vertical="top"/>
    </xf>
    <xf numFmtId="164" fontId="6" fillId="0" borderId="1" xfId="27" applyNumberFormat="1" applyFont="1" applyFill="1" applyBorder="1" applyAlignment="1">
      <alignment horizontal="right" vertical="top" wrapText="1"/>
    </xf>
    <xf numFmtId="0" fontId="10" fillId="0" borderId="0" xfId="28" applyFont="1" applyAlignment="1">
      <alignment horizontal="center" vertical="center" wrapText="1"/>
    </xf>
    <xf numFmtId="0" fontId="4" fillId="0" borderId="0" xfId="28"/>
    <xf numFmtId="0" fontId="11" fillId="0" borderId="0" xfId="28" applyFont="1" applyAlignment="1">
      <alignment horizontal="center" vertical="center" wrapText="1"/>
    </xf>
    <xf numFmtId="0" fontId="12" fillId="0" borderId="0" xfId="28" applyFont="1" applyAlignment="1">
      <alignment horizontal="center" vertical="center" wrapText="1"/>
    </xf>
    <xf numFmtId="0" fontId="12" fillId="0" borderId="0" xfId="28" applyFont="1" applyAlignment="1">
      <alignment horizontal="left" vertical="center" wrapText="1"/>
    </xf>
    <xf numFmtId="0" fontId="13" fillId="0" borderId="1" xfId="28" applyFont="1" applyBorder="1" applyAlignment="1">
      <alignment horizontal="center" vertical="center" wrapText="1"/>
    </xf>
    <xf numFmtId="0" fontId="4" fillId="0" borderId="0" xfId="28" applyBorder="1"/>
    <xf numFmtId="0" fontId="13" fillId="0" borderId="1" xfId="28" applyFont="1" applyBorder="1" applyAlignment="1">
      <alignment horizontal="center"/>
    </xf>
    <xf numFmtId="0" fontId="5" fillId="0" borderId="1" xfId="28" applyFont="1" applyBorder="1" applyAlignment="1">
      <alignment horizontal="left" vertical="center" wrapText="1"/>
    </xf>
    <xf numFmtId="164" fontId="14" fillId="0" borderId="1" xfId="28" applyNumberFormat="1" applyFont="1" applyBorder="1" applyAlignment="1">
      <alignment horizontal="center" vertical="center" wrapText="1"/>
    </xf>
    <xf numFmtId="0" fontId="4" fillId="0" borderId="1" xfId="28" applyBorder="1" applyAlignment="1">
      <alignment vertical="center" wrapText="1"/>
    </xf>
    <xf numFmtId="0" fontId="14" fillId="0" borderId="1" xfId="28" applyFont="1" applyBorder="1" applyAlignment="1">
      <alignment horizontal="center" vertical="center" wrapText="1"/>
    </xf>
    <xf numFmtId="164" fontId="14" fillId="0" borderId="1" xfId="28" applyNumberFormat="1" applyFont="1" applyFill="1" applyBorder="1" applyAlignment="1">
      <alignment horizontal="center" vertical="center" wrapText="1"/>
    </xf>
    <xf numFmtId="0" fontId="4" fillId="0" borderId="1" xfId="28" applyBorder="1"/>
    <xf numFmtId="0" fontId="14" fillId="0" borderId="0" xfId="28" applyFont="1" applyBorder="1" applyAlignment="1">
      <alignment horizontal="center" vertical="center" wrapText="1"/>
    </xf>
    <xf numFmtId="0" fontId="13" fillId="0" borderId="1" xfId="28" applyFont="1" applyBorder="1" applyAlignment="1">
      <alignment vertical="center" wrapText="1"/>
    </xf>
    <xf numFmtId="164" fontId="13" fillId="0" borderId="1" xfId="28" applyNumberFormat="1" applyFont="1" applyBorder="1" applyAlignment="1">
      <alignment horizontal="center" vertical="center" wrapText="1"/>
    </xf>
    <xf numFmtId="166" fontId="13" fillId="0" borderId="1" xfId="28" applyNumberFormat="1" applyFont="1" applyBorder="1" applyAlignment="1">
      <alignment horizontal="center" vertical="center" wrapText="1"/>
    </xf>
    <xf numFmtId="164" fontId="6" fillId="0" borderId="0" xfId="27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/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1" fillId="0" borderId="7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/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33" applyFont="1" applyAlignment="1">
      <alignment horizontal="justify" vertical="center"/>
    </xf>
    <xf numFmtId="0" fontId="1" fillId="0" borderId="0" xfId="33" applyFont="1"/>
    <xf numFmtId="0" fontId="1" fillId="0" borderId="0" xfId="33" applyFont="1" applyFill="1"/>
    <xf numFmtId="0" fontId="1" fillId="2" borderId="0" xfId="33" applyFont="1" applyFill="1"/>
    <xf numFmtId="0" fontId="1" fillId="4" borderId="0" xfId="33" applyFont="1" applyFill="1"/>
    <xf numFmtId="0" fontId="8" fillId="0" borderId="0" xfId="33" applyFont="1"/>
    <xf numFmtId="0" fontId="21" fillId="0" borderId="0" xfId="33" applyFont="1" applyAlignment="1">
      <alignment vertical="center" wrapText="1"/>
    </xf>
    <xf numFmtId="0" fontId="1" fillId="0" borderId="0" xfId="33" applyFont="1" applyAlignment="1">
      <alignment vertical="center" wrapText="1"/>
    </xf>
    <xf numFmtId="0" fontId="21" fillId="0" borderId="0" xfId="33" applyFont="1"/>
    <xf numFmtId="0" fontId="21" fillId="0" borderId="0" xfId="33" applyFont="1" applyAlignment="1">
      <alignment horizontal="center"/>
    </xf>
    <xf numFmtId="0" fontId="21" fillId="0" borderId="1" xfId="33" applyFont="1" applyFill="1" applyBorder="1" applyAlignment="1">
      <alignment horizontal="center" vertical="center" wrapText="1"/>
    </xf>
    <xf numFmtId="0" fontId="6" fillId="0" borderId="1" xfId="33" applyFont="1" applyBorder="1" applyAlignment="1">
      <alignment horizontal="center" vertical="center"/>
    </xf>
    <xf numFmtId="0" fontId="8" fillId="0" borderId="9" xfId="33" applyFont="1" applyBorder="1"/>
    <xf numFmtId="0" fontId="8" fillId="0" borderId="1" xfId="33" applyFont="1" applyBorder="1"/>
    <xf numFmtId="0" fontId="8" fillId="5" borderId="6" xfId="33" applyFont="1" applyFill="1" applyBorder="1"/>
    <xf numFmtId="0" fontId="8" fillId="5" borderId="10" xfId="33" applyFont="1" applyFill="1" applyBorder="1"/>
    <xf numFmtId="0" fontId="8" fillId="4" borderId="1" xfId="33" applyFont="1" applyFill="1" applyBorder="1"/>
    <xf numFmtId="0" fontId="8" fillId="6" borderId="1" xfId="33" applyFont="1" applyFill="1" applyBorder="1"/>
    <xf numFmtId="0" fontId="8" fillId="6" borderId="9" xfId="33" applyFont="1" applyFill="1" applyBorder="1"/>
    <xf numFmtId="0" fontId="8" fillId="4" borderId="9" xfId="33" applyFont="1" applyFill="1" applyBorder="1"/>
    <xf numFmtId="0" fontId="1" fillId="0" borderId="0" xfId="0" applyFont="1" applyAlignment="1">
      <alignment vertical="center" wrapText="1"/>
    </xf>
    <xf numFmtId="0" fontId="6" fillId="5" borderId="9" xfId="33" applyFont="1" applyFill="1" applyBorder="1"/>
    <xf numFmtId="0" fontId="6" fillId="5" borderId="1" xfId="33" applyFont="1" applyFill="1" applyBorder="1"/>
    <xf numFmtId="0" fontId="6" fillId="4" borderId="1" xfId="33" applyFont="1" applyFill="1" applyBorder="1"/>
    <xf numFmtId="0" fontId="9" fillId="0" borderId="1" xfId="33" applyFont="1" applyBorder="1" applyAlignment="1">
      <alignment horizontal="center" vertical="center"/>
    </xf>
    <xf numFmtId="0" fontId="9" fillId="0" borderId="1" xfId="33" applyFont="1" applyBorder="1"/>
    <xf numFmtId="4" fontId="9" fillId="0" borderId="1" xfId="33" applyNumberFormat="1" applyFont="1" applyFill="1" applyBorder="1"/>
    <xf numFmtId="4" fontId="9" fillId="0" borderId="1" xfId="33" applyNumberFormat="1" applyFont="1" applyBorder="1"/>
    <xf numFmtId="0" fontId="9" fillId="0" borderId="9" xfId="33" applyFont="1" applyBorder="1"/>
    <xf numFmtId="0" fontId="8" fillId="0" borderId="0" xfId="33" applyFont="1" applyFill="1"/>
    <xf numFmtId="0" fontId="8" fillId="2" borderId="0" xfId="33" applyFont="1" applyFill="1"/>
    <xf numFmtId="0" fontId="8" fillId="6" borderId="0" xfId="33" applyFont="1" applyFill="1"/>
    <xf numFmtId="0" fontId="8" fillId="4" borderId="0" xfId="33" applyFont="1" applyFill="1"/>
    <xf numFmtId="4" fontId="8" fillId="0" borderId="0" xfId="33" applyNumberFormat="1" applyFont="1"/>
    <xf numFmtId="0" fontId="29" fillId="4" borderId="0" xfId="0" applyFont="1" applyFill="1"/>
    <xf numFmtId="0" fontId="29" fillId="0" borderId="0" xfId="0" applyFont="1"/>
    <xf numFmtId="0" fontId="22" fillId="4" borderId="0" xfId="0" applyFont="1" applyFill="1"/>
    <xf numFmtId="0" fontId="0" fillId="4" borderId="0" xfId="0" applyFill="1"/>
    <xf numFmtId="0" fontId="30" fillId="4" borderId="0" xfId="0" applyFont="1" applyFill="1" applyAlignment="1">
      <alignment wrapText="1"/>
    </xf>
    <xf numFmtId="0" fontId="30" fillId="4" borderId="0" xfId="0" applyFont="1" applyFill="1"/>
    <xf numFmtId="0" fontId="30" fillId="0" borderId="0" xfId="0" applyFont="1"/>
    <xf numFmtId="0" fontId="32" fillId="4" borderId="0" xfId="0" applyFont="1" applyFill="1"/>
    <xf numFmtId="0" fontId="29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0" xfId="0" applyFont="1" applyFill="1"/>
    <xf numFmtId="0" fontId="25" fillId="7" borderId="1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 wrapText="1"/>
    </xf>
    <xf numFmtId="168" fontId="35" fillId="7" borderId="1" xfId="0" applyNumberFormat="1" applyFont="1" applyFill="1" applyBorder="1" applyAlignment="1">
      <alignment horizontal="center" vertical="center"/>
    </xf>
    <xf numFmtId="0" fontId="25" fillId="7" borderId="0" xfId="0" applyFont="1" applyFill="1"/>
    <xf numFmtId="0" fontId="22" fillId="4" borderId="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vertical="center" wrapText="1"/>
    </xf>
    <xf numFmtId="0" fontId="22" fillId="4" borderId="3" xfId="0" applyFont="1" applyFill="1" applyBorder="1"/>
    <xf numFmtId="168" fontId="33" fillId="7" borderId="1" xfId="0" applyNumberFormat="1" applyFont="1" applyFill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0" fontId="22" fillId="4" borderId="1" xfId="0" applyFont="1" applyFill="1" applyBorder="1"/>
    <xf numFmtId="4" fontId="33" fillId="7" borderId="1" xfId="0" applyNumberFormat="1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left" vertical="center" wrapText="1"/>
    </xf>
    <xf numFmtId="167" fontId="22" fillId="4" borderId="1" xfId="0" applyNumberFormat="1" applyFont="1" applyFill="1" applyBorder="1"/>
    <xf numFmtId="0" fontId="35" fillId="7" borderId="3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left" vertical="center" wrapText="1"/>
    </xf>
    <xf numFmtId="0" fontId="35" fillId="7" borderId="3" xfId="0" applyFont="1" applyFill="1" applyBorder="1"/>
    <xf numFmtId="167" fontId="35" fillId="7" borderId="3" xfId="0" applyNumberFormat="1" applyFont="1" applyFill="1" applyBorder="1"/>
    <xf numFmtId="0" fontId="35" fillId="7" borderId="0" xfId="0" applyFont="1" applyFill="1" applyBorder="1"/>
    <xf numFmtId="167" fontId="22" fillId="4" borderId="3" xfId="0" applyNumberFormat="1" applyFont="1" applyFill="1" applyBorder="1"/>
    <xf numFmtId="0" fontId="22" fillId="4" borderId="0" xfId="0" applyFont="1" applyFill="1" applyBorder="1"/>
    <xf numFmtId="0" fontId="34" fillId="7" borderId="1" xfId="0" applyFont="1" applyFill="1" applyBorder="1"/>
    <xf numFmtId="0" fontId="9" fillId="7" borderId="1" xfId="0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horizontal="right" vertical="center" wrapText="1"/>
    </xf>
    <xf numFmtId="4" fontId="0" fillId="4" borderId="0" xfId="0" applyNumberFormat="1" applyFill="1" applyAlignment="1">
      <alignment horizontal="right" vertical="center"/>
    </xf>
    <xf numFmtId="0" fontId="36" fillId="4" borderId="0" xfId="0" applyFont="1" applyFill="1"/>
    <xf numFmtId="0" fontId="37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/>
    </xf>
    <xf numFmtId="0" fontId="37" fillId="4" borderId="0" xfId="0" applyFont="1" applyFill="1" applyAlignment="1"/>
    <xf numFmtId="4" fontId="0" fillId="4" borderId="0" xfId="0" applyNumberFormat="1" applyFill="1"/>
    <xf numFmtId="4" fontId="0" fillId="0" borderId="0" xfId="0" applyNumberFormat="1"/>
    <xf numFmtId="0" fontId="0" fillId="0" borderId="1" xfId="0" applyBorder="1"/>
    <xf numFmtId="0" fontId="32" fillId="7" borderId="1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wrapText="1"/>
    </xf>
    <xf numFmtId="0" fontId="32" fillId="7" borderId="1" xfId="0" applyFont="1" applyFill="1" applyBorder="1" applyAlignment="1"/>
    <xf numFmtId="4" fontId="32" fillId="7" borderId="1" xfId="0" applyNumberFormat="1" applyFont="1" applyFill="1" applyBorder="1" applyAlignment="1"/>
    <xf numFmtId="167" fontId="32" fillId="7" borderId="1" xfId="0" applyNumberFormat="1" applyFont="1" applyFill="1" applyBorder="1" applyAlignment="1"/>
    <xf numFmtId="0" fontId="32" fillId="7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/>
    <xf numFmtId="4" fontId="32" fillId="4" borderId="1" xfId="0" applyNumberFormat="1" applyFont="1" applyFill="1" applyBorder="1" applyAlignment="1"/>
    <xf numFmtId="167" fontId="32" fillId="4" borderId="1" xfId="0" applyNumberFormat="1" applyFont="1" applyFill="1" applyBorder="1" applyAlignment="1"/>
    <xf numFmtId="0" fontId="32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2" fillId="4" borderId="10" xfId="0" applyFont="1" applyFill="1" applyBorder="1" applyAlignment="1"/>
    <xf numFmtId="4" fontId="32" fillId="4" borderId="10" xfId="0" applyNumberFormat="1" applyFont="1" applyFill="1" applyBorder="1" applyAlignment="1"/>
    <xf numFmtId="0" fontId="32" fillId="4" borderId="10" xfId="0" applyFont="1" applyFill="1" applyBorder="1"/>
    <xf numFmtId="0" fontId="32" fillId="7" borderId="0" xfId="0" applyFont="1" applyFill="1" applyBorder="1"/>
    <xf numFmtId="0" fontId="3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32" fillId="0" borderId="0" xfId="0" applyFont="1" applyBorder="1"/>
    <xf numFmtId="0" fontId="32" fillId="7" borderId="10" xfId="0" applyFont="1" applyFill="1" applyBorder="1" applyAlignment="1"/>
    <xf numFmtId="4" fontId="32" fillId="7" borderId="10" xfId="0" applyNumberFormat="1" applyFont="1" applyFill="1" applyBorder="1" applyAlignment="1"/>
    <xf numFmtId="0" fontId="32" fillId="7" borderId="10" xfId="0" applyFont="1" applyFill="1" applyBorder="1"/>
    <xf numFmtId="0" fontId="38" fillId="4" borderId="10" xfId="0" applyFont="1" applyFill="1" applyBorder="1" applyAlignment="1"/>
    <xf numFmtId="4" fontId="38" fillId="4" borderId="10" xfId="0" applyNumberFormat="1" applyFont="1" applyFill="1" applyBorder="1" applyAlignment="1"/>
    <xf numFmtId="167" fontId="38" fillId="4" borderId="1" xfId="0" applyNumberFormat="1" applyFont="1" applyFill="1" applyBorder="1" applyAlignment="1"/>
    <xf numFmtId="0" fontId="32" fillId="4" borderId="0" xfId="0" applyFont="1" applyFill="1" applyBorder="1"/>
    <xf numFmtId="0" fontId="32" fillId="0" borderId="1" xfId="0" applyFont="1" applyBorder="1"/>
    <xf numFmtId="0" fontId="32" fillId="4" borderId="10" xfId="0" applyFont="1" applyFill="1" applyBorder="1" applyAlignment="1">
      <alignment horizontal="center"/>
    </xf>
    <xf numFmtId="4" fontId="32" fillId="4" borderId="10" xfId="0" applyNumberFormat="1" applyFont="1" applyFill="1" applyBorder="1" applyAlignment="1">
      <alignment wrapText="1"/>
    </xf>
    <xf numFmtId="0" fontId="32" fillId="0" borderId="0" xfId="0" applyFont="1"/>
    <xf numFmtId="0" fontId="21" fillId="4" borderId="0" xfId="0" applyFont="1" applyFill="1" applyAlignment="1">
      <alignment horizontal="center" vertical="center"/>
    </xf>
    <xf numFmtId="0" fontId="25" fillId="4" borderId="0" xfId="0" applyFont="1" applyFill="1"/>
    <xf numFmtId="0" fontId="21" fillId="4" borderId="0" xfId="0" applyFont="1" applyFill="1" applyAlignment="1">
      <alignment horizontal="center"/>
    </xf>
    <xf numFmtId="0" fontId="21" fillId="4" borderId="0" xfId="0" applyFont="1" applyFill="1" applyAlignment="1"/>
    <xf numFmtId="0" fontId="0" fillId="4" borderId="0" xfId="0" applyFill="1" applyAlignment="1"/>
    <xf numFmtId="0" fontId="30" fillId="0" borderId="0" xfId="0" applyFont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167" fontId="29" fillId="4" borderId="1" xfId="0" applyNumberFormat="1" applyFont="1" applyFill="1" applyBorder="1" applyAlignment="1">
      <alignment horizontal="center" vertical="center"/>
    </xf>
    <xf numFmtId="167" fontId="29" fillId="4" borderId="1" xfId="32" applyNumberFormat="1" applyFont="1" applyFill="1" applyBorder="1" applyAlignment="1">
      <alignment horizontal="center" vertical="center"/>
    </xf>
    <xf numFmtId="0" fontId="29" fillId="4" borderId="1" xfId="0" applyFont="1" applyFill="1" applyBorder="1"/>
    <xf numFmtId="0" fontId="29" fillId="4" borderId="0" xfId="0" applyFont="1" applyFill="1" applyBorder="1" applyAlignment="1">
      <alignment horizontal="center" vertical="center"/>
    </xf>
    <xf numFmtId="0" fontId="42" fillId="4" borderId="0" xfId="0" applyFont="1" applyFill="1"/>
    <xf numFmtId="0" fontId="42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42" fillId="0" borderId="0" xfId="0" applyFont="1" applyAlignment="1"/>
    <xf numFmtId="0" fontId="22" fillId="4" borderId="1" xfId="0" applyFont="1" applyFill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left" wrapText="1"/>
    </xf>
    <xf numFmtId="43" fontId="6" fillId="0" borderId="1" xfId="37" applyFont="1" applyFill="1" applyBorder="1" applyAlignment="1">
      <alignment vertical="top"/>
    </xf>
    <xf numFmtId="43" fontId="6" fillId="0" borderId="1" xfId="37" applyFont="1" applyFill="1" applyBorder="1" applyAlignment="1">
      <alignment horizontal="center" vertical="top" wrapText="1"/>
    </xf>
    <xf numFmtId="43" fontId="6" fillId="0" borderId="1" xfId="37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5" fillId="0" borderId="0" xfId="0" applyFont="1"/>
    <xf numFmtId="164" fontId="8" fillId="0" borderId="8" xfId="31" applyNumberFormat="1" applyFont="1" applyFill="1" applyBorder="1" applyAlignment="1">
      <alignment horizontal="center" vertical="top" wrapText="1"/>
    </xf>
    <xf numFmtId="164" fontId="8" fillId="0" borderId="3" xfId="31" applyNumberFormat="1" applyFont="1" applyFill="1" applyBorder="1" applyAlignment="1">
      <alignment horizontal="center" vertical="top" wrapText="1"/>
    </xf>
    <xf numFmtId="164" fontId="6" fillId="0" borderId="1" xfId="27" applyNumberFormat="1" applyFont="1" applyFill="1" applyBorder="1" applyAlignment="1">
      <alignment vertical="top" wrapText="1"/>
    </xf>
    <xf numFmtId="164" fontId="6" fillId="0" borderId="0" xfId="27" applyNumberFormat="1" applyFont="1" applyFill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164" fontId="34" fillId="7" borderId="1" xfId="0" applyNumberFormat="1" applyFont="1" applyFill="1" applyBorder="1" applyAlignment="1">
      <alignment horizontal="right" vertical="center"/>
    </xf>
    <xf numFmtId="167" fontId="34" fillId="7" borderId="1" xfId="32" applyNumberFormat="1" applyFont="1" applyFill="1" applyBorder="1" applyAlignment="1">
      <alignment horizontal="right" vertical="center"/>
    </xf>
    <xf numFmtId="164" fontId="34" fillId="7" borderId="1" xfId="0" applyNumberFormat="1" applyFont="1" applyFill="1" applyBorder="1" applyAlignment="1">
      <alignment horizontal="center" vertical="center"/>
    </xf>
    <xf numFmtId="167" fontId="34" fillId="7" borderId="1" xfId="32" applyNumberFormat="1" applyFont="1" applyFill="1" applyBorder="1" applyAlignment="1">
      <alignment horizontal="center" vertical="center"/>
    </xf>
    <xf numFmtId="164" fontId="25" fillId="7" borderId="0" xfId="0" applyNumberFormat="1" applyFont="1" applyFill="1"/>
    <xf numFmtId="164" fontId="29" fillId="4" borderId="1" xfId="0" applyNumberFormat="1" applyFont="1" applyFill="1" applyBorder="1" applyAlignment="1">
      <alignment horizontal="right" vertical="center" wrapText="1"/>
    </xf>
    <xf numFmtId="164" fontId="29" fillId="4" borderId="1" xfId="0" applyNumberFormat="1" applyFont="1" applyFill="1" applyBorder="1" applyAlignment="1">
      <alignment horizontal="right" vertical="center"/>
    </xf>
    <xf numFmtId="167" fontId="34" fillId="4" borderId="1" xfId="32" applyNumberFormat="1" applyFont="1" applyFill="1" applyBorder="1" applyAlignment="1">
      <alignment horizontal="right" vertical="center"/>
    </xf>
    <xf numFmtId="164" fontId="22" fillId="4" borderId="1" xfId="0" applyNumberFormat="1" applyFont="1" applyFill="1" applyBorder="1"/>
    <xf numFmtId="167" fontId="22" fillId="4" borderId="1" xfId="32" applyNumberFormat="1" applyFont="1" applyFill="1" applyBorder="1"/>
    <xf numFmtId="164" fontId="34" fillId="7" borderId="1" xfId="0" applyNumberFormat="1" applyFont="1" applyFill="1" applyBorder="1" applyAlignment="1">
      <alignment horizontal="right" vertical="center" wrapText="1"/>
    </xf>
    <xf numFmtId="164" fontId="34" fillId="7" borderId="1" xfId="0" applyNumberFormat="1" applyFont="1" applyFill="1" applyBorder="1" applyAlignment="1">
      <alignment vertical="center"/>
    </xf>
    <xf numFmtId="167" fontId="34" fillId="7" borderId="1" xfId="32" applyNumberFormat="1" applyFont="1" applyFill="1" applyBorder="1" applyAlignment="1">
      <alignment vertical="center"/>
    </xf>
    <xf numFmtId="164" fontId="21" fillId="4" borderId="1" xfId="0" applyNumberFormat="1" applyFont="1" applyFill="1" applyBorder="1" applyAlignment="1">
      <alignment horizontal="right" vertical="center" wrapText="1"/>
    </xf>
    <xf numFmtId="164" fontId="21" fillId="4" borderId="12" xfId="35" applyNumberFormat="1" applyFont="1" applyFill="1" applyBorder="1" applyAlignment="1">
      <alignment horizontal="right" vertical="center"/>
    </xf>
    <xf numFmtId="164" fontId="9" fillId="7" borderId="3" xfId="0" applyNumberFormat="1" applyFont="1" applyFill="1" applyBorder="1" applyAlignment="1">
      <alignment horizontal="right" vertical="center" wrapText="1"/>
    </xf>
    <xf numFmtId="167" fontId="9" fillId="7" borderId="3" xfId="32" applyNumberFormat="1" applyFont="1" applyFill="1" applyBorder="1" applyAlignment="1">
      <alignment horizontal="right" vertical="center" wrapText="1"/>
    </xf>
    <xf numFmtId="164" fontId="21" fillId="4" borderId="3" xfId="0" applyNumberFormat="1" applyFont="1" applyFill="1" applyBorder="1" applyAlignment="1">
      <alignment horizontal="right" vertical="center" wrapText="1"/>
    </xf>
    <xf numFmtId="164" fontId="29" fillId="4" borderId="3" xfId="0" applyNumberFormat="1" applyFont="1" applyFill="1" applyBorder="1" applyAlignment="1">
      <alignment horizontal="right" vertical="center"/>
    </xf>
    <xf numFmtId="164" fontId="22" fillId="4" borderId="3" xfId="0" applyNumberFormat="1" applyFont="1" applyFill="1" applyBorder="1"/>
    <xf numFmtId="167" fontId="22" fillId="4" borderId="3" xfId="32" applyNumberFormat="1" applyFont="1" applyFill="1" applyBorder="1"/>
    <xf numFmtId="164" fontId="22" fillId="4" borderId="3" xfId="0" applyNumberFormat="1" applyFont="1" applyFill="1" applyBorder="1" applyAlignment="1">
      <alignment horizontal="right" vertical="center"/>
    </xf>
    <xf numFmtId="164" fontId="1" fillId="4" borderId="1" xfId="35" applyNumberFormat="1" applyFont="1" applyFill="1" applyBorder="1" applyAlignment="1">
      <alignment horizontal="right" vertical="center"/>
    </xf>
    <xf numFmtId="164" fontId="21" fillId="4" borderId="1" xfId="36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right" vertical="center" wrapText="1"/>
    </xf>
    <xf numFmtId="167" fontId="9" fillId="7" borderId="1" xfId="32" applyNumberFormat="1" applyFont="1" applyFill="1" applyBorder="1" applyAlignment="1">
      <alignment horizontal="right" vertical="center" wrapText="1"/>
    </xf>
    <xf numFmtId="164" fontId="34" fillId="7" borderId="1" xfId="0" applyNumberFormat="1" applyFont="1" applyFill="1" applyBorder="1"/>
    <xf numFmtId="164" fontId="8" fillId="7" borderId="1" xfId="0" applyNumberFormat="1" applyFont="1" applyFill="1" applyBorder="1" applyAlignment="1"/>
    <xf numFmtId="164" fontId="38" fillId="4" borderId="1" xfId="0" applyNumberFormat="1" applyFont="1" applyFill="1" applyBorder="1" applyAlignment="1">
      <alignment wrapText="1"/>
    </xf>
    <xf numFmtId="164" fontId="38" fillId="4" borderId="1" xfId="0" applyNumberFormat="1" applyFont="1" applyFill="1" applyBorder="1" applyAlignment="1"/>
    <xf numFmtId="164" fontId="8" fillId="4" borderId="1" xfId="33" applyNumberFormat="1" applyFont="1" applyFill="1" applyBorder="1" applyAlignment="1">
      <alignment wrapText="1"/>
    </xf>
    <xf numFmtId="164" fontId="8" fillId="4" borderId="1" xfId="0" applyNumberFormat="1" applyFont="1" applyFill="1" applyBorder="1" applyAlignment="1"/>
    <xf numFmtId="164" fontId="38" fillId="4" borderId="1" xfId="33" applyNumberFormat="1" applyFont="1" applyFill="1" applyBorder="1" applyAlignment="1">
      <alignment wrapText="1"/>
    </xf>
    <xf numFmtId="164" fontId="8" fillId="7" borderId="1" xfId="0" applyNumberFormat="1" applyFont="1" applyFill="1" applyBorder="1" applyAlignment="1">
      <alignment wrapText="1"/>
    </xf>
    <xf numFmtId="164" fontId="32" fillId="7" borderId="1" xfId="0" applyNumberFormat="1" applyFont="1" applyFill="1" applyBorder="1" applyAlignment="1"/>
    <xf numFmtId="164" fontId="32" fillId="7" borderId="0" xfId="0" applyNumberFormat="1" applyFont="1" applyFill="1" applyBorder="1"/>
    <xf numFmtId="164" fontId="8" fillId="4" borderId="1" xfId="33" applyNumberFormat="1" applyFont="1" applyFill="1" applyBorder="1"/>
    <xf numFmtId="164" fontId="8" fillId="4" borderId="1" xfId="33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/>
    <xf numFmtId="164" fontId="32" fillId="4" borderId="10" xfId="0" applyNumberFormat="1" applyFont="1" applyFill="1" applyBorder="1" applyAlignment="1">
      <alignment wrapText="1"/>
    </xf>
    <xf numFmtId="4" fontId="43" fillId="4" borderId="0" xfId="0" applyNumberFormat="1" applyFont="1" applyFill="1"/>
    <xf numFmtId="164" fontId="29" fillId="4" borderId="1" xfId="0" applyNumberFormat="1" applyFont="1" applyFill="1" applyBorder="1" applyAlignment="1">
      <alignment horizontal="center" vertical="center" wrapText="1"/>
    </xf>
    <xf numFmtId="164" fontId="29" fillId="4" borderId="1" xfId="0" applyNumberFormat="1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/>
    </xf>
    <xf numFmtId="164" fontId="29" fillId="0" borderId="1" xfId="0" applyNumberFormat="1" applyFont="1" applyBorder="1"/>
    <xf numFmtId="164" fontId="0" fillId="4" borderId="0" xfId="0" applyNumberFormat="1" applyFill="1"/>
    <xf numFmtId="0" fontId="44" fillId="2" borderId="0" xfId="0" applyFont="1" applyFill="1"/>
    <xf numFmtId="0" fontId="45" fillId="2" borderId="0" xfId="0" applyFont="1" applyFill="1"/>
    <xf numFmtId="0" fontId="4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47" fillId="8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vertical="center" wrapText="1"/>
    </xf>
    <xf numFmtId="164" fontId="48" fillId="8" borderId="1" xfId="0" applyNumberFormat="1" applyFont="1" applyFill="1" applyBorder="1" applyAlignment="1">
      <alignment horizontal="center" vertical="center"/>
    </xf>
    <xf numFmtId="167" fontId="48" fillId="8" borderId="1" xfId="32" applyNumberFormat="1" applyFont="1" applyFill="1" applyBorder="1" applyAlignment="1">
      <alignment horizontal="center" vertical="center"/>
    </xf>
    <xf numFmtId="167" fontId="48" fillId="8" borderId="1" xfId="0" applyNumberFormat="1" applyFont="1" applyFill="1" applyBorder="1" applyAlignment="1">
      <alignment horizontal="center" vertical="center"/>
    </xf>
    <xf numFmtId="2" fontId="48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164" fontId="49" fillId="2" borderId="1" xfId="0" applyNumberFormat="1" applyFont="1" applyFill="1" applyBorder="1" applyAlignment="1">
      <alignment horizontal="center" vertical="center"/>
    </xf>
    <xf numFmtId="167" fontId="49" fillId="2" borderId="1" xfId="32" applyNumberFormat="1" applyFont="1" applyFill="1" applyBorder="1" applyAlignment="1">
      <alignment horizontal="center" vertical="center"/>
    </xf>
    <xf numFmtId="167" fontId="49" fillId="2" borderId="1" xfId="0" applyNumberFormat="1" applyFont="1" applyFill="1" applyBorder="1" applyAlignment="1">
      <alignment horizontal="center" vertical="center"/>
    </xf>
    <xf numFmtId="0" fontId="1" fillId="2" borderId="3" xfId="23" applyFont="1" applyFill="1" applyBorder="1" applyAlignment="1">
      <alignment vertical="center" wrapText="1"/>
    </xf>
    <xf numFmtId="0" fontId="46" fillId="8" borderId="1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center" vertical="center"/>
    </xf>
    <xf numFmtId="164" fontId="49" fillId="2" borderId="1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/>
    <xf numFmtId="0" fontId="44" fillId="2" borderId="1" xfId="0" applyFont="1" applyFill="1" applyBorder="1"/>
    <xf numFmtId="0" fontId="0" fillId="2" borderId="1" xfId="0" applyFill="1" applyBorder="1"/>
    <xf numFmtId="0" fontId="0" fillId="8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3" fillId="8" borderId="1" xfId="0" applyFont="1" applyFill="1" applyBorder="1" applyAlignment="1">
      <alignment horizontal="left" vertical="center" wrapText="1"/>
    </xf>
    <xf numFmtId="164" fontId="48" fillId="8" borderId="1" xfId="0" applyNumberFormat="1" applyFont="1" applyFill="1" applyBorder="1" applyAlignment="1">
      <alignment horizontal="center" vertical="center" wrapText="1"/>
    </xf>
    <xf numFmtId="167" fontId="48" fillId="8" borderId="1" xfId="0" applyNumberFormat="1" applyFont="1" applyFill="1" applyBorder="1" applyAlignment="1">
      <alignment horizontal="center" vertical="center" wrapText="1"/>
    </xf>
    <xf numFmtId="0" fontId="44" fillId="8" borderId="1" xfId="0" applyFont="1" applyFill="1" applyBorder="1" applyAlignment="1"/>
    <xf numFmtId="0" fontId="44" fillId="8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wrapText="1"/>
    </xf>
    <xf numFmtId="0" fontId="50" fillId="2" borderId="1" xfId="0" applyFont="1" applyFill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 vertical="center" wrapText="1"/>
    </xf>
    <xf numFmtId="167" fontId="48" fillId="2" borderId="1" xfId="32" applyNumberFormat="1" applyFont="1" applyFill="1" applyBorder="1" applyAlignment="1">
      <alignment horizontal="center" vertical="center" wrapText="1"/>
    </xf>
    <xf numFmtId="167" fontId="48" fillId="2" borderId="1" xfId="0" applyNumberFormat="1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/>
    <xf numFmtId="4" fontId="44" fillId="2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21" fillId="2" borderId="0" xfId="0" applyFont="1" applyFill="1" applyAlignment="1">
      <alignment horizontal="center" vertical="center"/>
    </xf>
    <xf numFmtId="0" fontId="47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 applyAlignment="1"/>
    <xf numFmtId="0" fontId="0" fillId="2" borderId="0" xfId="0" applyFill="1" applyAlignment="1"/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8" fillId="0" borderId="1" xfId="27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3" fillId="0" borderId="1" xfId="28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1" fillId="0" borderId="1" xfId="33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 wrapText="1"/>
    </xf>
    <xf numFmtId="164" fontId="37" fillId="0" borderId="0" xfId="0" applyNumberFormat="1" applyFont="1" applyFill="1" applyBorder="1" applyAlignment="1">
      <alignment vertical="center"/>
    </xf>
    <xf numFmtId="0" fontId="52" fillId="0" borderId="0" xfId="29" applyFont="1" applyFill="1" applyAlignment="1">
      <alignment vertical="center" wrapText="1"/>
    </xf>
    <xf numFmtId="164" fontId="53" fillId="0" borderId="0" xfId="0" applyNumberFormat="1" applyFont="1" applyFill="1" applyBorder="1" applyAlignment="1">
      <alignment vertical="center"/>
    </xf>
    <xf numFmtId="4" fontId="52" fillId="0" borderId="0" xfId="29" applyNumberFormat="1" applyFont="1" applyFill="1" applyAlignment="1">
      <alignment vertical="center" wrapText="1"/>
    </xf>
    <xf numFmtId="0" fontId="51" fillId="0" borderId="25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9" borderId="15" xfId="0" applyFont="1" applyFill="1" applyBorder="1" applyAlignment="1">
      <alignment horizontal="justify" vertical="top" wrapText="1"/>
    </xf>
    <xf numFmtId="0" fontId="51" fillId="9" borderId="18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justify" vertical="top" wrapText="1"/>
    </xf>
    <xf numFmtId="4" fontId="51" fillId="0" borderId="18" xfId="0" applyNumberFormat="1" applyFont="1" applyBorder="1" applyAlignment="1">
      <alignment horizontal="center" vertical="top" wrapText="1"/>
    </xf>
    <xf numFmtId="166" fontId="51" fillId="0" borderId="18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horizontal="justify" vertical="top" wrapText="1"/>
    </xf>
    <xf numFmtId="166" fontId="54" fillId="0" borderId="18" xfId="0" applyNumberFormat="1" applyFont="1" applyBorder="1" applyAlignment="1">
      <alignment horizontal="center" vertical="top" wrapText="1"/>
    </xf>
    <xf numFmtId="0" fontId="52" fillId="0" borderId="0" xfId="29" applyFont="1" applyFill="1" applyAlignment="1">
      <alignment horizontal="center" vertical="center" wrapText="1"/>
    </xf>
    <xf numFmtId="164" fontId="8" fillId="4" borderId="1" xfId="0" applyNumberFormat="1" applyFont="1" applyFill="1" applyBorder="1"/>
    <xf numFmtId="0" fontId="0" fillId="4" borderId="3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167" fontId="29" fillId="4" borderId="1" xfId="32" applyNumberFormat="1" applyFont="1" applyFill="1" applyBorder="1" applyAlignment="1">
      <alignment horizontal="right" vertical="center"/>
    </xf>
    <xf numFmtId="168" fontId="35" fillId="7" borderId="3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right" vertical="center"/>
    </xf>
    <xf numFmtId="0" fontId="29" fillId="4" borderId="1" xfId="0" applyFont="1" applyFill="1" applyBorder="1" applyAlignment="1">
      <alignment horizontal="left" vertical="center" wrapText="1"/>
    </xf>
    <xf numFmtId="164" fontId="22" fillId="4" borderId="1" xfId="0" applyNumberFormat="1" applyFont="1" applyFill="1" applyBorder="1" applyAlignment="1">
      <alignment horizontal="right" vertical="center"/>
    </xf>
    <xf numFmtId="0" fontId="29" fillId="4" borderId="11" xfId="0" applyFont="1" applyFill="1" applyBorder="1" applyAlignment="1">
      <alignment horizontal="left" vertical="center" wrapText="1"/>
    </xf>
    <xf numFmtId="167" fontId="29" fillId="4" borderId="3" xfId="32" applyNumberFormat="1" applyFont="1" applyFill="1" applyBorder="1" applyAlignment="1">
      <alignment horizontal="right" vertical="center"/>
    </xf>
    <xf numFmtId="164" fontId="1" fillId="4" borderId="3" xfId="35" applyNumberFormat="1" applyFont="1" applyFill="1" applyBorder="1" applyAlignment="1">
      <alignment horizontal="right" vertical="center"/>
    </xf>
    <xf numFmtId="167" fontId="34" fillId="4" borderId="3" xfId="32" applyNumberFormat="1" applyFont="1" applyFill="1" applyBorder="1" applyAlignment="1">
      <alignment horizontal="right" vertical="center"/>
    </xf>
    <xf numFmtId="164" fontId="21" fillId="4" borderId="3" xfId="36" applyNumberFormat="1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left" vertical="center" wrapText="1"/>
    </xf>
    <xf numFmtId="164" fontId="34" fillId="7" borderId="1" xfId="0" applyNumberFormat="1" applyFont="1" applyFill="1" applyBorder="1" applyAlignment="1">
      <alignment vertical="center" wrapText="1"/>
    </xf>
    <xf numFmtId="167" fontId="34" fillId="7" borderId="1" xfId="0" applyNumberFormat="1" applyFont="1" applyFill="1" applyBorder="1" applyAlignment="1">
      <alignment vertical="center" wrapText="1"/>
    </xf>
    <xf numFmtId="0" fontId="34" fillId="7" borderId="1" xfId="0" applyFont="1" applyFill="1" applyBorder="1" applyAlignment="1">
      <alignment vertical="center" wrapText="1"/>
    </xf>
    <xf numFmtId="164" fontId="34" fillId="7" borderId="10" xfId="0" applyNumberFormat="1" applyFont="1" applyFill="1" applyBorder="1" applyAlignment="1">
      <alignment vertical="center" wrapText="1"/>
    </xf>
    <xf numFmtId="167" fontId="34" fillId="7" borderId="10" xfId="0" applyNumberFormat="1" applyFont="1" applyFill="1" applyBorder="1" applyAlignment="1">
      <alignment vertical="center" wrapText="1"/>
    </xf>
    <xf numFmtId="0" fontId="34" fillId="7" borderId="10" xfId="0" applyFont="1" applyFill="1" applyBorder="1" applyAlignment="1">
      <alignment vertical="center" wrapText="1"/>
    </xf>
    <xf numFmtId="167" fontId="34" fillId="6" borderId="1" xfId="32" applyNumberFormat="1" applyFont="1" applyFill="1" applyBorder="1" applyAlignment="1">
      <alignment horizontal="right" vertical="center"/>
    </xf>
    <xf numFmtId="0" fontId="21" fillId="4" borderId="1" xfId="33" applyFont="1" applyFill="1" applyBorder="1" applyAlignment="1">
      <alignment horizontal="center" vertical="center" wrapText="1"/>
    </xf>
    <xf numFmtId="0" fontId="6" fillId="4" borderId="1" xfId="33" applyFont="1" applyFill="1" applyBorder="1" applyAlignment="1">
      <alignment horizontal="center" vertical="center"/>
    </xf>
    <xf numFmtId="0" fontId="8" fillId="5" borderId="1" xfId="33" applyFont="1" applyFill="1" applyBorder="1" applyAlignment="1">
      <alignment horizontal="center" vertical="center"/>
    </xf>
    <xf numFmtId="0" fontId="3" fillId="5" borderId="1" xfId="33" applyFont="1" applyFill="1" applyBorder="1" applyAlignment="1">
      <alignment vertical="center" wrapText="1"/>
    </xf>
    <xf numFmtId="164" fontId="9" fillId="5" borderId="1" xfId="33" applyNumberFormat="1" applyFont="1" applyFill="1" applyBorder="1" applyAlignment="1">
      <alignment wrapText="1"/>
    </xf>
    <xf numFmtId="167" fontId="9" fillId="5" borderId="1" xfId="33" applyNumberFormat="1" applyFont="1" applyFill="1" applyBorder="1" applyAlignment="1">
      <alignment horizontal="center"/>
    </xf>
    <xf numFmtId="4" fontId="9" fillId="5" borderId="1" xfId="33" applyNumberFormat="1" applyFont="1" applyFill="1" applyBorder="1" applyAlignment="1">
      <alignment wrapText="1"/>
    </xf>
    <xf numFmtId="167" fontId="9" fillId="5" borderId="1" xfId="33" applyNumberFormat="1" applyFont="1" applyFill="1" applyBorder="1" applyAlignment="1">
      <alignment wrapText="1"/>
    </xf>
    <xf numFmtId="0" fontId="8" fillId="5" borderId="1" xfId="33" applyFont="1" applyFill="1" applyBorder="1"/>
    <xf numFmtId="0" fontId="8" fillId="4" borderId="1" xfId="33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64" fontId="21" fillId="4" borderId="1" xfId="33" applyNumberFormat="1" applyFont="1" applyFill="1" applyBorder="1"/>
    <xf numFmtId="164" fontId="55" fillId="4" borderId="1" xfId="33" applyNumberFormat="1" applyFont="1" applyFill="1" applyBorder="1"/>
    <xf numFmtId="167" fontId="21" fillId="4" borderId="1" xfId="33" applyNumberFormat="1" applyFont="1" applyFill="1" applyBorder="1" applyAlignment="1">
      <alignment horizontal="center"/>
    </xf>
    <xf numFmtId="4" fontId="21" fillId="4" borderId="1" xfId="33" applyNumberFormat="1" applyFont="1" applyFill="1" applyBorder="1"/>
    <xf numFmtId="167" fontId="21" fillId="4" borderId="1" xfId="33" applyNumberFormat="1" applyFont="1" applyFill="1" applyBorder="1"/>
    <xf numFmtId="164" fontId="21" fillId="4" borderId="1" xfId="33" applyNumberFormat="1" applyFont="1" applyFill="1" applyBorder="1" applyAlignment="1">
      <alignment wrapText="1"/>
    </xf>
    <xf numFmtId="164" fontId="55" fillId="4" borderId="1" xfId="33" applyNumberFormat="1" applyFont="1" applyFill="1" applyBorder="1" applyAlignment="1">
      <alignment horizontal="right"/>
    </xf>
    <xf numFmtId="0" fontId="21" fillId="4" borderId="1" xfId="33" applyFont="1" applyFill="1" applyBorder="1"/>
    <xf numFmtId="164" fontId="21" fillId="6" borderId="1" xfId="33" applyNumberFormat="1" applyFont="1" applyFill="1" applyBorder="1"/>
    <xf numFmtId="164" fontId="55" fillId="4" borderId="1" xfId="34" applyNumberFormat="1" applyFont="1" applyFill="1" applyBorder="1" applyAlignment="1">
      <alignment horizontal="right"/>
    </xf>
    <xf numFmtId="0" fontId="56" fillId="0" borderId="0" xfId="0" applyFont="1" applyAlignment="1">
      <alignment vertical="center" wrapText="1" shrinkToFit="1"/>
    </xf>
    <xf numFmtId="0" fontId="56" fillId="4" borderId="0" xfId="0" applyFont="1" applyFill="1" applyAlignment="1">
      <alignment vertical="center" wrapText="1"/>
    </xf>
    <xf numFmtId="167" fontId="8" fillId="4" borderId="1" xfId="33" applyNumberFormat="1" applyFont="1" applyFill="1" applyBorder="1"/>
    <xf numFmtId="0" fontId="6" fillId="5" borderId="1" xfId="33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7" fontId="8" fillId="5" borderId="1" xfId="33" applyNumberFormat="1" applyFont="1" applyFill="1" applyBorder="1" applyAlignment="1">
      <alignment horizontal="center"/>
    </xf>
    <xf numFmtId="167" fontId="8" fillId="4" borderId="1" xfId="33" applyNumberFormat="1" applyFont="1" applyFill="1" applyBorder="1" applyAlignment="1">
      <alignment horizontal="center"/>
    </xf>
    <xf numFmtId="164" fontId="1" fillId="4" borderId="1" xfId="34" applyNumberFormat="1" applyFont="1" applyFill="1" applyBorder="1" applyAlignment="1">
      <alignment horizontal="right"/>
    </xf>
    <xf numFmtId="164" fontId="9" fillId="5" borderId="1" xfId="33" applyNumberFormat="1" applyFont="1" applyFill="1" applyBorder="1" applyAlignment="1"/>
    <xf numFmtId="167" fontId="9" fillId="5" borderId="1" xfId="33" applyNumberFormat="1" applyFont="1" applyFill="1" applyBorder="1" applyAlignment="1"/>
    <xf numFmtId="167" fontId="6" fillId="5" borderId="1" xfId="33" applyNumberFormat="1" applyFont="1" applyFill="1" applyBorder="1"/>
    <xf numFmtId="164" fontId="9" fillId="5" borderId="1" xfId="33" applyNumberFormat="1" applyFont="1" applyFill="1" applyBorder="1"/>
    <xf numFmtId="164" fontId="9" fillId="5" borderId="1" xfId="34" applyNumberFormat="1" applyFont="1" applyFill="1" applyBorder="1" applyAlignment="1">
      <alignment horizontal="right"/>
    </xf>
    <xf numFmtId="0" fontId="56" fillId="4" borderId="1" xfId="0" applyFont="1" applyFill="1" applyBorder="1" applyAlignment="1">
      <alignment vertical="center" wrapText="1"/>
    </xf>
    <xf numFmtId="164" fontId="29" fillId="4" borderId="3" xfId="0" applyNumberFormat="1" applyFont="1" applyFill="1" applyBorder="1" applyAlignment="1"/>
    <xf numFmtId="164" fontId="29" fillId="4" borderId="1" xfId="33" applyNumberFormat="1" applyFont="1" applyFill="1" applyBorder="1" applyAlignment="1">
      <alignment wrapText="1"/>
    </xf>
    <xf numFmtId="164" fontId="29" fillId="4" borderId="1" xfId="33" applyNumberFormat="1" applyFont="1" applyFill="1" applyBorder="1" applyAlignment="1"/>
    <xf numFmtId="167" fontId="21" fillId="4" borderId="1" xfId="33" applyNumberFormat="1" applyFont="1" applyFill="1" applyBorder="1" applyAlignment="1"/>
    <xf numFmtId="164" fontId="21" fillId="4" borderId="1" xfId="34" applyNumberFormat="1" applyFont="1" applyFill="1" applyBorder="1" applyAlignment="1">
      <alignment horizontal="right"/>
    </xf>
    <xf numFmtId="167" fontId="6" fillId="5" borderId="1" xfId="33" applyNumberFormat="1" applyFont="1" applyFill="1" applyBorder="1" applyAlignment="1">
      <alignment horizontal="center"/>
    </xf>
    <xf numFmtId="164" fontId="55" fillId="4" borderId="1" xfId="33" applyNumberFormat="1" applyFont="1" applyFill="1" applyBorder="1" applyAlignment="1">
      <alignment wrapText="1"/>
    </xf>
    <xf numFmtId="4" fontId="21" fillId="4" borderId="1" xfId="34" applyNumberFormat="1" applyFont="1" applyFill="1" applyBorder="1" applyAlignment="1">
      <alignment horizontal="right"/>
    </xf>
    <xf numFmtId="0" fontId="57" fillId="5" borderId="1" xfId="0" applyFont="1" applyFill="1" applyBorder="1" applyAlignment="1">
      <alignment vertical="center" wrapText="1"/>
    </xf>
    <xf numFmtId="164" fontId="9" fillId="5" borderId="1" xfId="33" applyNumberFormat="1" applyFont="1" applyFill="1" applyBorder="1" applyAlignment="1">
      <alignment horizontal="right"/>
    </xf>
    <xf numFmtId="164" fontId="9" fillId="5" borderId="10" xfId="34" applyNumberFormat="1" applyFont="1" applyFill="1" applyBorder="1" applyAlignment="1">
      <alignment horizontal="right"/>
    </xf>
    <xf numFmtId="0" fontId="1" fillId="4" borderId="10" xfId="23" applyFont="1" applyFill="1" applyBorder="1" applyAlignment="1">
      <alignment horizontal="left" vertical="center" wrapText="1"/>
    </xf>
    <xf numFmtId="164" fontId="21" fillId="4" borderId="1" xfId="33" applyNumberFormat="1" applyFont="1" applyFill="1" applyBorder="1" applyAlignment="1">
      <alignment horizontal="right"/>
    </xf>
    <xf numFmtId="0" fontId="6" fillId="4" borderId="3" xfId="33" applyFont="1" applyFill="1" applyBorder="1" applyAlignment="1">
      <alignment horizontal="center" vertical="center"/>
    </xf>
    <xf numFmtId="0" fontId="3" fillId="4" borderId="10" xfId="23" applyFont="1" applyFill="1" applyBorder="1" applyAlignment="1">
      <alignment horizontal="left" vertical="center" wrapText="1"/>
    </xf>
    <xf numFmtId="164" fontId="9" fillId="4" borderId="1" xfId="33" applyNumberFormat="1" applyFont="1" applyFill="1" applyBorder="1" applyAlignment="1">
      <alignment wrapText="1"/>
    </xf>
    <xf numFmtId="164" fontId="9" fillId="4" borderId="1" xfId="33" applyNumberFormat="1" applyFont="1" applyFill="1" applyBorder="1" applyAlignment="1">
      <alignment horizontal="right"/>
    </xf>
    <xf numFmtId="167" fontId="9" fillId="4" borderId="1" xfId="33" applyNumberFormat="1" applyFont="1" applyFill="1" applyBorder="1" applyAlignment="1">
      <alignment horizontal="center"/>
    </xf>
    <xf numFmtId="167" fontId="6" fillId="4" borderId="1" xfId="33" applyNumberFormat="1" applyFont="1" applyFill="1" applyBorder="1"/>
    <xf numFmtId="164" fontId="9" fillId="4" borderId="1" xfId="34" applyNumberFormat="1" applyFont="1" applyFill="1" applyBorder="1" applyAlignment="1">
      <alignment horizontal="right"/>
    </xf>
    <xf numFmtId="0" fontId="8" fillId="4" borderId="3" xfId="33" applyFont="1" applyFill="1" applyBorder="1" applyAlignment="1">
      <alignment horizontal="center" vertical="center"/>
    </xf>
    <xf numFmtId="0" fontId="9" fillId="5" borderId="1" xfId="33" applyFont="1" applyFill="1" applyBorder="1"/>
    <xf numFmtId="167" fontId="9" fillId="5" borderId="1" xfId="33" applyNumberFormat="1" applyFont="1" applyFill="1" applyBorder="1"/>
    <xf numFmtId="164" fontId="6" fillId="5" borderId="1" xfId="33" applyNumberFormat="1" applyFont="1" applyFill="1" applyBorder="1"/>
    <xf numFmtId="0" fontId="1" fillId="4" borderId="1" xfId="33" applyFont="1" applyFill="1" applyBorder="1" applyAlignment="1">
      <alignment vertical="center" wrapText="1"/>
    </xf>
    <xf numFmtId="167" fontId="9" fillId="4" borderId="1" xfId="33" applyNumberFormat="1" applyFont="1" applyFill="1" applyBorder="1"/>
    <xf numFmtId="0" fontId="3" fillId="5" borderId="1" xfId="23" applyFont="1" applyFill="1" applyBorder="1" applyAlignment="1">
      <alignment wrapText="1"/>
    </xf>
    <xf numFmtId="164" fontId="6" fillId="5" borderId="1" xfId="33" applyNumberFormat="1" applyFont="1" applyFill="1" applyBorder="1" applyAlignment="1">
      <alignment horizontal="right"/>
    </xf>
    <xf numFmtId="4" fontId="6" fillId="5" borderId="1" xfId="33" applyNumberFormat="1" applyFont="1" applyFill="1" applyBorder="1"/>
    <xf numFmtId="4" fontId="6" fillId="5" borderId="1" xfId="33" applyNumberFormat="1" applyFont="1" applyFill="1" applyBorder="1" applyAlignment="1">
      <alignment horizontal="center"/>
    </xf>
    <xf numFmtId="0" fontId="3" fillId="5" borderId="1" xfId="23" applyFont="1" applyFill="1" applyBorder="1" applyAlignment="1">
      <alignment vertical="center" wrapText="1"/>
    </xf>
    <xf numFmtId="0" fontId="1" fillId="4" borderId="1" xfId="23" applyFont="1" applyFill="1" applyBorder="1" applyAlignment="1">
      <alignment vertical="center" wrapText="1"/>
    </xf>
    <xf numFmtId="4" fontId="9" fillId="5" borderId="1" xfId="33" applyNumberFormat="1" applyFont="1" applyFill="1" applyBorder="1" applyAlignment="1">
      <alignment horizontal="center"/>
    </xf>
    <xf numFmtId="0" fontId="3" fillId="5" borderId="1" xfId="23" applyFont="1" applyFill="1" applyBorder="1" applyAlignment="1">
      <alignment horizontal="center" vertical="center" wrapText="1"/>
    </xf>
    <xf numFmtId="0" fontId="1" fillId="4" borderId="1" xfId="23" applyFont="1" applyFill="1" applyBorder="1" applyAlignment="1">
      <alignment horizontal="center" vertical="center" wrapText="1"/>
    </xf>
    <xf numFmtId="164" fontId="9" fillId="2" borderId="1" xfId="33" applyNumberFormat="1" applyFont="1" applyFill="1" applyBorder="1"/>
    <xf numFmtId="164" fontId="9" fillId="0" borderId="1" xfId="33" applyNumberFormat="1" applyFont="1" applyBorder="1"/>
    <xf numFmtId="167" fontId="9" fillId="0" borderId="1" xfId="33" applyNumberFormat="1" applyFont="1" applyBorder="1"/>
    <xf numFmtId="164" fontId="8" fillId="0" borderId="0" xfId="33" applyNumberFormat="1" applyFont="1"/>
    <xf numFmtId="164" fontId="8" fillId="2" borderId="0" xfId="33" applyNumberFormat="1" applyFont="1" applyFill="1"/>
    <xf numFmtId="164" fontId="8" fillId="4" borderId="0" xfId="33" applyNumberFormat="1" applyFont="1" applyFill="1"/>
    <xf numFmtId="0" fontId="1" fillId="2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58" fillId="8" borderId="1" xfId="0" applyNumberFormat="1" applyFont="1" applyFill="1" applyBorder="1" applyAlignment="1">
      <alignment horizontal="center" vertical="center"/>
    </xf>
    <xf numFmtId="0" fontId="47" fillId="8" borderId="3" xfId="0" applyFont="1" applyFill="1" applyBorder="1" applyAlignment="1">
      <alignment horizontal="center" vertical="center"/>
    </xf>
    <xf numFmtId="0" fontId="46" fillId="8" borderId="3" xfId="0" applyFont="1" applyFill="1" applyBorder="1" applyAlignment="1">
      <alignment vertical="center" wrapText="1"/>
    </xf>
    <xf numFmtId="0" fontId="26" fillId="4" borderId="26" xfId="0" applyFont="1" applyFill="1" applyBorder="1" applyAlignment="1">
      <alignment horizontal="center" vertical="center"/>
    </xf>
    <xf numFmtId="0" fontId="56" fillId="0" borderId="1" xfId="0" applyFont="1" applyBorder="1" applyAlignment="1">
      <alignment vertical="center" wrapText="1"/>
    </xf>
    <xf numFmtId="164" fontId="49" fillId="4" borderId="9" xfId="0" applyNumberFormat="1" applyFont="1" applyFill="1" applyBorder="1" applyAlignment="1">
      <alignment horizontal="center" vertical="center" wrapText="1"/>
    </xf>
    <xf numFmtId="164" fontId="49" fillId="4" borderId="1" xfId="0" applyNumberFormat="1" applyFont="1" applyFill="1" applyBorder="1" applyAlignment="1">
      <alignment horizontal="center" vertical="center" wrapText="1"/>
    </xf>
    <xf numFmtId="164" fontId="49" fillId="4" borderId="1" xfId="0" applyNumberFormat="1" applyFont="1" applyFill="1" applyBorder="1" applyAlignment="1">
      <alignment horizontal="center" vertical="center"/>
    </xf>
    <xf numFmtId="167" fontId="49" fillId="4" borderId="1" xfId="32" applyNumberFormat="1" applyFont="1" applyFill="1" applyBorder="1" applyAlignment="1">
      <alignment horizontal="center" vertical="center"/>
    </xf>
    <xf numFmtId="167" fontId="49" fillId="4" borderId="1" xfId="0" applyNumberFormat="1" applyFont="1" applyFill="1" applyBorder="1" applyAlignment="1">
      <alignment horizontal="center" vertical="center"/>
    </xf>
    <xf numFmtId="0" fontId="44" fillId="4" borderId="1" xfId="0" applyFont="1" applyFill="1" applyBorder="1" applyAlignment="1"/>
    <xf numFmtId="0" fontId="44" fillId="4" borderId="1" xfId="0" applyFont="1" applyFill="1" applyBorder="1"/>
    <xf numFmtId="0" fontId="46" fillId="8" borderId="10" xfId="0" applyFont="1" applyFill="1" applyBorder="1" applyAlignment="1">
      <alignment vertical="center" wrapText="1"/>
    </xf>
    <xf numFmtId="0" fontId="26" fillId="4" borderId="3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167" fontId="48" fillId="4" borderId="1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6" fillId="0" borderId="1" xfId="31" applyNumberFormat="1" applyFont="1" applyFill="1" applyBorder="1" applyAlignment="1">
      <alignment horizontal="center" vertical="top" wrapText="1"/>
    </xf>
    <xf numFmtId="164" fontId="8" fillId="0" borderId="1" xfId="31" applyNumberFormat="1" applyFont="1" applyFill="1" applyBorder="1" applyAlignment="1">
      <alignment horizontal="center" vertical="top" wrapText="1"/>
    </xf>
    <xf numFmtId="164" fontId="8" fillId="0" borderId="1" xfId="27" applyNumberFormat="1" applyFont="1" applyFill="1" applyBorder="1" applyAlignment="1">
      <alignment horizontal="center" vertical="top"/>
    </xf>
    <xf numFmtId="164" fontId="8" fillId="0" borderId="3" xfId="27" applyNumberFormat="1" applyFont="1" applyFill="1" applyBorder="1" applyAlignment="1">
      <alignment horizontal="center" vertical="top"/>
    </xf>
    <xf numFmtId="3" fontId="8" fillId="0" borderId="1" xfId="27" applyNumberFormat="1" applyFont="1" applyFill="1" applyBorder="1" applyAlignment="1">
      <alignment horizontal="left" vertical="top" wrapText="1"/>
    </xf>
    <xf numFmtId="0" fontId="8" fillId="0" borderId="3" xfId="27" applyFont="1" applyFill="1" applyBorder="1" applyAlignment="1">
      <alignment horizontal="center" vertical="top" wrapText="1"/>
    </xf>
    <xf numFmtId="0" fontId="8" fillId="0" borderId="11" xfId="27" applyFont="1" applyFill="1" applyBorder="1" applyAlignment="1">
      <alignment horizontal="center" vertical="top"/>
    </xf>
    <xf numFmtId="0" fontId="8" fillId="0" borderId="10" xfId="27" applyFont="1" applyFill="1" applyBorder="1" applyAlignment="1">
      <alignment horizontal="center" vertical="top"/>
    </xf>
    <xf numFmtId="0" fontId="8" fillId="0" borderId="1" xfId="27" applyFont="1" applyFill="1" applyBorder="1" applyAlignment="1">
      <alignment horizontal="center" vertical="top" wrapText="1"/>
    </xf>
    <xf numFmtId="0" fontId="8" fillId="0" borderId="7" xfId="27" applyFont="1" applyFill="1" applyBorder="1" applyAlignment="1">
      <alignment horizontal="center" vertical="center"/>
    </xf>
    <xf numFmtId="0" fontId="8" fillId="0" borderId="8" xfId="27" applyFont="1" applyFill="1" applyBorder="1" applyAlignment="1">
      <alignment horizontal="center" vertical="center"/>
    </xf>
    <xf numFmtId="0" fontId="8" fillId="0" borderId="9" xfId="27" applyFont="1" applyFill="1" applyBorder="1" applyAlignment="1">
      <alignment horizontal="center" vertical="center"/>
    </xf>
    <xf numFmtId="0" fontId="8" fillId="0" borderId="11" xfId="27" applyFont="1" applyFill="1" applyBorder="1" applyAlignment="1">
      <alignment horizontal="center" vertical="top" wrapText="1"/>
    </xf>
    <xf numFmtId="0" fontId="8" fillId="0" borderId="10" xfId="27" applyFont="1" applyFill="1" applyBorder="1" applyAlignment="1">
      <alignment horizontal="center" vertical="top" wrapText="1"/>
    </xf>
    <xf numFmtId="49" fontId="8" fillId="0" borderId="1" xfId="27" applyNumberFormat="1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/>
    </xf>
    <xf numFmtId="164" fontId="6" fillId="0" borderId="0" xfId="27" applyNumberFormat="1" applyFont="1" applyFill="1" applyBorder="1" applyAlignment="1">
      <alignment horizontal="center" vertical="center"/>
    </xf>
    <xf numFmtId="164" fontId="8" fillId="0" borderId="5" xfId="27" applyNumberFormat="1" applyFont="1" applyFill="1" applyBorder="1" applyAlignment="1">
      <alignment horizontal="center" vertical="top"/>
    </xf>
    <xf numFmtId="164" fontId="8" fillId="0" borderId="5" xfId="27" applyNumberFormat="1" applyFont="1" applyFill="1" applyBorder="1" applyAlignment="1">
      <alignment horizontal="right" vertical="top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51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1" fillId="0" borderId="19" xfId="0" applyFont="1" applyBorder="1" applyAlignment="1">
      <alignment horizontal="right"/>
    </xf>
    <xf numFmtId="0" fontId="51" fillId="0" borderId="14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2" xfId="0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21" fillId="0" borderId="5" xfId="0" applyNumberFormat="1" applyFont="1" applyFill="1" applyBorder="1" applyAlignment="1">
      <alignment horizontal="center"/>
    </xf>
    <xf numFmtId="164" fontId="21" fillId="0" borderId="5" xfId="0" applyNumberFormat="1" applyFont="1" applyFill="1" applyBorder="1" applyAlignment="1">
      <alignment horizontal="right"/>
    </xf>
    <xf numFmtId="0" fontId="10" fillId="0" borderId="0" xfId="28" applyFont="1" applyAlignment="1">
      <alignment horizontal="center" vertical="center" wrapText="1"/>
    </xf>
    <xf numFmtId="0" fontId="13" fillId="0" borderId="1" xfId="28" applyFont="1" applyBorder="1" applyAlignment="1">
      <alignment horizontal="center" vertical="center" wrapText="1"/>
    </xf>
    <xf numFmtId="0" fontId="12" fillId="0" borderId="0" xfId="28" applyFont="1" applyAlignment="1">
      <alignment horizontal="center" vertical="center" wrapText="1"/>
    </xf>
    <xf numFmtId="0" fontId="11" fillId="0" borderId="0" xfId="28" applyFont="1" applyAlignment="1">
      <alignment horizontal="center" vertical="center" wrapText="1"/>
    </xf>
    <xf numFmtId="0" fontId="13" fillId="0" borderId="0" xfId="28" applyFont="1" applyAlignment="1">
      <alignment horizontal="center" vertical="center" wrapText="1"/>
    </xf>
    <xf numFmtId="0" fontId="4" fillId="0" borderId="1" xfId="28" applyBorder="1" applyAlignment="1">
      <alignment horizontal="center" vertical="center" wrapText="1"/>
    </xf>
    <xf numFmtId="0" fontId="21" fillId="0" borderId="1" xfId="33" applyFont="1" applyBorder="1" applyAlignment="1">
      <alignment horizontal="center" vertical="center"/>
    </xf>
    <xf numFmtId="0" fontId="27" fillId="0" borderId="0" xfId="33" applyFont="1" applyAlignment="1">
      <alignment horizontal="center" vertical="center" wrapText="1"/>
    </xf>
    <xf numFmtId="0" fontId="1" fillId="0" borderId="0" xfId="33" applyFont="1" applyAlignment="1">
      <alignment horizontal="center" vertical="center" wrapText="1"/>
    </xf>
    <xf numFmtId="0" fontId="21" fillId="0" borderId="0" xfId="33" applyFont="1" applyBorder="1" applyAlignment="1">
      <alignment horizontal="right" vertical="center" wrapText="1"/>
    </xf>
    <xf numFmtId="0" fontId="21" fillId="0" borderId="1" xfId="33" applyFont="1" applyBorder="1" applyAlignment="1">
      <alignment horizontal="center" vertical="center" wrapText="1"/>
    </xf>
    <xf numFmtId="0" fontId="6" fillId="5" borderId="3" xfId="33" applyFont="1" applyFill="1" applyBorder="1" applyAlignment="1">
      <alignment horizontal="center" vertical="center"/>
    </xf>
    <xf numFmtId="0" fontId="6" fillId="5" borderId="10" xfId="33" applyFont="1" applyFill="1" applyBorder="1" applyAlignment="1">
      <alignment horizontal="center" vertical="center"/>
    </xf>
    <xf numFmtId="0" fontId="8" fillId="5" borderId="10" xfId="33" applyFont="1" applyFill="1" applyBorder="1" applyAlignment="1">
      <alignment horizontal="center" vertical="center"/>
    </xf>
    <xf numFmtId="0" fontId="3" fillId="5" borderId="3" xfId="23" applyFont="1" applyFill="1" applyBorder="1" applyAlignment="1">
      <alignment horizontal="center" vertical="center" wrapText="1"/>
    </xf>
    <xf numFmtId="0" fontId="3" fillId="5" borderId="11" xfId="23" applyFont="1" applyFill="1" applyBorder="1" applyAlignment="1">
      <alignment horizontal="center" vertical="center" wrapText="1"/>
    </xf>
    <xf numFmtId="0" fontId="3" fillId="5" borderId="10" xfId="23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9" fillId="4" borderId="3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wrapText="1"/>
    </xf>
    <xf numFmtId="0" fontId="22" fillId="4" borderId="0" xfId="0" applyFont="1" applyFill="1" applyAlignment="1">
      <alignment horizontal="center" vertical="top"/>
    </xf>
    <xf numFmtId="0" fontId="30" fillId="0" borderId="0" xfId="0" applyFont="1" applyAlignment="1">
      <alignment horizontal="center" wrapText="1"/>
    </xf>
    <xf numFmtId="0" fontId="47" fillId="8" borderId="3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 wrapText="1"/>
    </xf>
    <xf numFmtId="0" fontId="45" fillId="2" borderId="0" xfId="0" applyFont="1" applyFill="1" applyAlignment="1">
      <alignment horizontal="center" vertical="top"/>
    </xf>
    <xf numFmtId="0" fontId="45" fillId="2" borderId="1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38">
    <cellStyle name="S0" xfId="1"/>
    <cellStyle name="S10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24" xfId="15"/>
    <cellStyle name="S3" xfId="16"/>
    <cellStyle name="S33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2_2015 год - ОМС" xfId="25"/>
    <cellStyle name="Обычный 3" xfId="26"/>
    <cellStyle name="Обычный_01.04.16" xfId="36"/>
    <cellStyle name="Обычный_ВСЕ ОТЧЕТЫ за 2016 год" xfId="27"/>
    <cellStyle name="Обычный_Отчёт на 01.04.2017_Финансы_ф7" xfId="28"/>
    <cellStyle name="Обычный_Прил 3.1(1 кв)" xfId="35"/>
    <cellStyle name="Обычный_Приложение 3.1" xfId="34"/>
    <cellStyle name="Обычный_Приложения к Соглашению  на 2013 год пересел." xfId="33"/>
    <cellStyle name="Обычный_чистая водо" xfId="29"/>
    <cellStyle name="Процентный" xfId="32" builtinId="5"/>
    <cellStyle name="Финансовый" xfId="37" builtinId="3"/>
    <cellStyle name="Финансовый 2" xfId="30"/>
    <cellStyle name="Финансовый_ВСЕ ОТЧЕТЫ за 2016 год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adm\gkh\&#1054;&#1058;&#1063;&#1045;&#1058;&#1053;&#1054;&#1057;&#1058;&#1068;%20&#1059;&#1057;%20&#1080;%20&#1046;&#1050;&#1061;\&#1054;&#1090;&#1095;&#1077;&#1090;&#1099;%20&#1087;&#1086;%20&#1094;&#1077;&#1083;&#1077;&#1074;&#1099;&#1084;%20&#1055;&#1056;&#1054;&#1043;&#1056;&#1040;&#1052;&#1052;&#1040;&#1052;\&#1054;&#1090;&#1095;&#1077;&#1090;%20&#1087;&#1086;%20&#1084;&#1077;&#1088;&#1086;&#1087;&#1088;&#1080;&#1103;&#1090;&#1080;&#1084;%20&#1079;&#1072;%202014%20&#1075;&#1086;&#1076;\2014-&#1086;&#1090;&#1095;&#1077;&#1090;%20&#1087;&#1088;&#1086;&#1075;&#1088;.-2014\2014\&#1054;&#1090;&#1095;&#1077;&#1090;%20&#1087;&#1077;&#1088;&#1077;&#1089;&#1077;&#1083;&#1077;&#1085;&#1080;&#1077;%202014+\&#1054;&#1058;&#1063;&#1045;&#1058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.1"/>
      <sheetName val="Прил 3.2"/>
      <sheetName val="Прил 4"/>
    </sheetNames>
    <sheetDataSet>
      <sheetData sheetId="0"/>
      <sheetData sheetId="1" refreshError="1"/>
      <sheetData sheetId="2">
        <row r="14">
          <cell r="A14" t="str">
            <v>Мероприятия по сносу МКД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30"/>
  <sheetViews>
    <sheetView tabSelected="1" view="pageBreakPreview" topLeftCell="A10" zoomScale="60" zoomScaleNormal="80" workbookViewId="0">
      <selection activeCell="G13" sqref="G13"/>
    </sheetView>
  </sheetViews>
  <sheetFormatPr defaultColWidth="9.109375" defaultRowHeight="13.8"/>
  <cols>
    <col min="1" max="1" width="4.44140625" style="29" customWidth="1"/>
    <col min="2" max="2" width="26.109375" style="29" customWidth="1"/>
    <col min="3" max="3" width="14" style="29" customWidth="1"/>
    <col min="4" max="5" width="14.33203125" style="29" bestFit="1" customWidth="1"/>
    <col min="6" max="6" width="8.44140625" style="29" bestFit="1" customWidth="1"/>
    <col min="7" max="7" width="9" style="29" customWidth="1"/>
    <col min="8" max="8" width="11.44140625" style="29" customWidth="1"/>
    <col min="9" max="9" width="6.33203125" style="29" customWidth="1"/>
    <col min="10" max="10" width="16.6640625" style="29" customWidth="1"/>
    <col min="11" max="11" width="15.21875" style="29" customWidth="1"/>
    <col min="12" max="12" width="8.44140625" style="29" bestFit="1" customWidth="1"/>
    <col min="13" max="14" width="14.33203125" style="29" bestFit="1" customWidth="1"/>
    <col min="15" max="15" width="8.44140625" style="29" bestFit="1" customWidth="1"/>
    <col min="16" max="16" width="10.44140625" style="29" bestFit="1" customWidth="1"/>
    <col min="17" max="17" width="10.33203125" style="29" customWidth="1"/>
    <col min="18" max="18" width="6.5546875" style="29" customWidth="1"/>
    <col min="19" max="16384" width="9.109375" style="29"/>
  </cols>
  <sheetData>
    <row r="1" spans="1:19">
      <c r="A1" s="42"/>
      <c r="B1" s="42"/>
      <c r="C1" s="42"/>
      <c r="D1" s="42"/>
      <c r="E1" s="42"/>
      <c r="F1" s="229"/>
      <c r="G1" s="42"/>
      <c r="H1" s="42"/>
      <c r="I1" s="42"/>
      <c r="J1" s="42"/>
      <c r="K1" s="42"/>
      <c r="L1" s="42"/>
      <c r="M1" s="42"/>
      <c r="N1" s="42"/>
      <c r="O1" s="42"/>
      <c r="P1" s="43"/>
      <c r="Q1" s="43"/>
      <c r="R1" s="43"/>
    </row>
    <row r="2" spans="1:19" ht="12.75" customHeight="1">
      <c r="A2" s="495" t="s">
        <v>24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</row>
    <row r="3" spans="1:19" ht="12.75" customHeight="1">
      <c r="A3" s="495" t="s">
        <v>25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</row>
    <row r="4" spans="1:19" ht="15" customHeight="1">
      <c r="A4" s="495" t="s">
        <v>255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</row>
    <row r="5" spans="1:19">
      <c r="J5" s="496"/>
      <c r="K5" s="496"/>
      <c r="P5" s="497" t="s">
        <v>47</v>
      </c>
      <c r="Q5" s="497"/>
      <c r="R5" s="497"/>
      <c r="S5" s="44"/>
    </row>
    <row r="6" spans="1:19" s="46" customFormat="1" ht="16.5" customHeight="1">
      <c r="A6" s="483" t="s">
        <v>26</v>
      </c>
      <c r="B6" s="486" t="s">
        <v>27</v>
      </c>
      <c r="C6" s="487" t="s">
        <v>46</v>
      </c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9"/>
      <c r="S6" s="45"/>
    </row>
    <row r="7" spans="1:19" s="46" customFormat="1" ht="20.25" customHeight="1">
      <c r="A7" s="484"/>
      <c r="B7" s="486"/>
      <c r="C7" s="483" t="s">
        <v>265</v>
      </c>
      <c r="D7" s="492" t="s">
        <v>48</v>
      </c>
      <c r="E7" s="492"/>
      <c r="F7" s="492"/>
      <c r="G7" s="493" t="s">
        <v>49</v>
      </c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5"/>
    </row>
    <row r="8" spans="1:19" s="46" customFormat="1" ht="27" customHeight="1">
      <c r="A8" s="484"/>
      <c r="B8" s="486"/>
      <c r="C8" s="490"/>
      <c r="D8" s="492"/>
      <c r="E8" s="492"/>
      <c r="F8" s="492"/>
      <c r="G8" s="494" t="s">
        <v>2</v>
      </c>
      <c r="H8" s="494"/>
      <c r="I8" s="494"/>
      <c r="J8" s="493" t="s">
        <v>7</v>
      </c>
      <c r="K8" s="493"/>
      <c r="L8" s="493"/>
      <c r="M8" s="493" t="s">
        <v>29</v>
      </c>
      <c r="N8" s="493"/>
      <c r="O8" s="493"/>
      <c r="P8" s="493" t="s">
        <v>17</v>
      </c>
      <c r="Q8" s="493"/>
      <c r="R8" s="493"/>
    </row>
    <row r="9" spans="1:19" s="46" customFormat="1" ht="78.75" customHeight="1">
      <c r="A9" s="485"/>
      <c r="B9" s="486"/>
      <c r="C9" s="491"/>
      <c r="D9" s="336" t="s">
        <v>266</v>
      </c>
      <c r="E9" s="40" t="s">
        <v>267</v>
      </c>
      <c r="F9" s="230" t="s">
        <v>11</v>
      </c>
      <c r="G9" s="336" t="s">
        <v>266</v>
      </c>
      <c r="H9" s="40" t="s">
        <v>267</v>
      </c>
      <c r="I9" s="230" t="s">
        <v>11</v>
      </c>
      <c r="J9" s="336" t="s">
        <v>266</v>
      </c>
      <c r="K9" s="40" t="s">
        <v>267</v>
      </c>
      <c r="L9" s="230" t="s">
        <v>11</v>
      </c>
      <c r="M9" s="336" t="s">
        <v>266</v>
      </c>
      <c r="N9" s="40" t="s">
        <v>267</v>
      </c>
      <c r="O9" s="230" t="s">
        <v>11</v>
      </c>
      <c r="P9" s="230" t="str">
        <f>D9</f>
        <v>План 
за 
2018 г.</v>
      </c>
      <c r="Q9" s="40" t="str">
        <f>E9</f>
        <v>Кассовые расходы
за
2018 г.</v>
      </c>
      <c r="R9" s="230" t="s">
        <v>11</v>
      </c>
    </row>
    <row r="10" spans="1:19" ht="14.25" customHeight="1">
      <c r="A10" s="27">
        <v>1</v>
      </c>
      <c r="B10" s="27">
        <v>2</v>
      </c>
      <c r="C10" s="28">
        <v>3</v>
      </c>
      <c r="D10" s="28">
        <v>3</v>
      </c>
      <c r="E10" s="28">
        <v>4</v>
      </c>
      <c r="F10" s="28">
        <v>5</v>
      </c>
      <c r="G10" s="28">
        <v>8</v>
      </c>
      <c r="H10" s="27">
        <v>9</v>
      </c>
      <c r="I10" s="28">
        <v>10</v>
      </c>
      <c r="J10" s="28">
        <v>6</v>
      </c>
      <c r="K10" s="27">
        <v>7</v>
      </c>
      <c r="L10" s="27">
        <v>8</v>
      </c>
      <c r="M10" s="27">
        <v>9</v>
      </c>
      <c r="N10" s="28">
        <v>10</v>
      </c>
      <c r="O10" s="28">
        <v>11</v>
      </c>
      <c r="P10" s="27">
        <v>17</v>
      </c>
      <c r="Q10" s="28">
        <v>18</v>
      </c>
      <c r="R10" s="28">
        <v>19</v>
      </c>
    </row>
    <row r="11" spans="1:19" ht="21" customHeight="1">
      <c r="A11" s="26">
        <v>1</v>
      </c>
      <c r="B11" s="30" t="s">
        <v>30</v>
      </c>
      <c r="C11" s="478">
        <v>1884.8</v>
      </c>
      <c r="D11" s="31">
        <f>M11</f>
        <v>1884.8</v>
      </c>
      <c r="E11" s="31">
        <f>N11</f>
        <v>1796.7</v>
      </c>
      <c r="F11" s="31">
        <f>E11*100/D11</f>
        <v>95.3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1884.8</v>
      </c>
      <c r="N11" s="31">
        <v>1796.7</v>
      </c>
      <c r="O11" s="31">
        <f>N11*100/M11</f>
        <v>95.3</v>
      </c>
      <c r="P11" s="31">
        <v>0</v>
      </c>
      <c r="Q11" s="31">
        <v>0</v>
      </c>
      <c r="R11" s="31">
        <v>0</v>
      </c>
    </row>
    <row r="12" spans="1:19" ht="35.25" customHeight="1">
      <c r="A12" s="26">
        <v>2</v>
      </c>
      <c r="B12" s="30" t="s">
        <v>31</v>
      </c>
      <c r="C12" s="478">
        <v>3302.7</v>
      </c>
      <c r="D12" s="31">
        <f>G12+J12+M12+P12</f>
        <v>3302.7</v>
      </c>
      <c r="E12" s="31">
        <f>H12+K12+N12+Q12</f>
        <v>3071</v>
      </c>
      <c r="F12" s="31">
        <f>E12/D12*100</f>
        <v>93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3302.7</v>
      </c>
      <c r="N12" s="31">
        <v>3071</v>
      </c>
      <c r="O12" s="31">
        <f>N12/M12*100</f>
        <v>93</v>
      </c>
      <c r="P12" s="31">
        <v>0</v>
      </c>
      <c r="Q12" s="31">
        <v>0</v>
      </c>
      <c r="R12" s="31">
        <v>0</v>
      </c>
    </row>
    <row r="13" spans="1:19" ht="77.25" customHeight="1">
      <c r="A13" s="26">
        <v>3</v>
      </c>
      <c r="B13" s="30" t="s">
        <v>85</v>
      </c>
      <c r="C13" s="32">
        <f>SUM(C15:C17)</f>
        <v>67405.2</v>
      </c>
      <c r="D13" s="32">
        <f>SUM(D15:D17)</f>
        <v>67405.2</v>
      </c>
      <c r="E13" s="32">
        <f>SUM(E15:E17)</f>
        <v>66046.600000000006</v>
      </c>
      <c r="F13" s="31">
        <f>E13*100/D13</f>
        <v>98</v>
      </c>
      <c r="G13" s="32">
        <f>SUM(G15:G17)</f>
        <v>0</v>
      </c>
      <c r="H13" s="32">
        <f>SUM(H15:H17)</f>
        <v>0</v>
      </c>
      <c r="I13" s="33">
        <v>0</v>
      </c>
      <c r="J13" s="32">
        <f>SUM(J15:J17)</f>
        <v>7148.9</v>
      </c>
      <c r="K13" s="32">
        <f>SUM(K15:K17)</f>
        <v>6786.5</v>
      </c>
      <c r="L13" s="33">
        <f>K13/J13*100</f>
        <v>94.9</v>
      </c>
      <c r="M13" s="32">
        <f>SUM(M15:M17)</f>
        <v>60256.3</v>
      </c>
      <c r="N13" s="32">
        <f>SUM(N15:N17)</f>
        <v>59260.1</v>
      </c>
      <c r="O13" s="33">
        <f>N13*100/M13</f>
        <v>98.3</v>
      </c>
      <c r="P13" s="32">
        <f>SUM(P15:P17)</f>
        <v>0</v>
      </c>
      <c r="Q13" s="32">
        <f>SUM(Q15:Q17)</f>
        <v>0</v>
      </c>
      <c r="R13" s="33">
        <v>0</v>
      </c>
    </row>
    <row r="14" spans="1:19" ht="18" customHeight="1">
      <c r="A14" s="27"/>
      <c r="B14" s="34" t="s">
        <v>32</v>
      </c>
      <c r="C14" s="226"/>
      <c r="D14" s="3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  <c r="S14" s="37"/>
    </row>
    <row r="15" spans="1:19" ht="51.75" customHeight="1">
      <c r="A15" s="38" t="s">
        <v>33</v>
      </c>
      <c r="B15" s="39" t="s">
        <v>86</v>
      </c>
      <c r="C15" s="227">
        <v>8517.6</v>
      </c>
      <c r="D15" s="40">
        <f t="shared" ref="D15:E19" si="0">G15+J15+M15+P15</f>
        <v>8517.6</v>
      </c>
      <c r="E15" s="40">
        <f t="shared" si="0"/>
        <v>8144.1</v>
      </c>
      <c r="F15" s="40">
        <f t="shared" ref="F15:F20" si="1">E15*100/D15</f>
        <v>95.6</v>
      </c>
      <c r="G15" s="40">
        <v>0</v>
      </c>
      <c r="H15" s="40">
        <v>0</v>
      </c>
      <c r="I15" s="40">
        <v>0</v>
      </c>
      <c r="J15" s="40">
        <v>7148.9</v>
      </c>
      <c r="K15" s="40">
        <v>6786.5</v>
      </c>
      <c r="L15" s="40">
        <f>K15/J15*100</f>
        <v>94.9</v>
      </c>
      <c r="M15" s="40">
        <v>1368.7</v>
      </c>
      <c r="N15" s="40">
        <v>1357.6</v>
      </c>
      <c r="O15" s="40">
        <f>N15*100/M15</f>
        <v>99.2</v>
      </c>
      <c r="P15" s="40">
        <v>0</v>
      </c>
      <c r="Q15" s="40">
        <v>0</v>
      </c>
      <c r="R15" s="40">
        <v>0</v>
      </c>
    </row>
    <row r="16" spans="1:19" ht="41.4">
      <c r="A16" s="38" t="s">
        <v>34</v>
      </c>
      <c r="B16" s="39" t="s">
        <v>36</v>
      </c>
      <c r="C16" s="227">
        <v>6712.8</v>
      </c>
      <c r="D16" s="40">
        <f t="shared" si="0"/>
        <v>6712.8</v>
      </c>
      <c r="E16" s="40">
        <f t="shared" si="0"/>
        <v>6676.8</v>
      </c>
      <c r="F16" s="40">
        <f t="shared" si="1"/>
        <v>99.5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6712.8</v>
      </c>
      <c r="N16" s="40">
        <v>6676.8</v>
      </c>
      <c r="O16" s="40">
        <f>N16*100/M16</f>
        <v>99.5</v>
      </c>
      <c r="P16" s="40">
        <v>0</v>
      </c>
      <c r="Q16" s="40">
        <v>0</v>
      </c>
      <c r="R16" s="40">
        <v>0</v>
      </c>
    </row>
    <row r="17" spans="1:18" ht="69">
      <c r="A17" s="38" t="s">
        <v>35</v>
      </c>
      <c r="B17" s="39" t="s">
        <v>37</v>
      </c>
      <c r="C17" s="227">
        <v>52174.8</v>
      </c>
      <c r="D17" s="40">
        <f t="shared" si="0"/>
        <v>52174.8</v>
      </c>
      <c r="E17" s="40">
        <f t="shared" si="0"/>
        <v>51225.7</v>
      </c>
      <c r="F17" s="40">
        <f t="shared" si="1"/>
        <v>98.2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52174.8</v>
      </c>
      <c r="N17" s="40">
        <v>51225.7</v>
      </c>
      <c r="O17" s="40">
        <f>N17*100/M17</f>
        <v>98.2</v>
      </c>
      <c r="P17" s="40">
        <v>0</v>
      </c>
      <c r="Q17" s="40">
        <v>0</v>
      </c>
      <c r="R17" s="40">
        <v>0</v>
      </c>
    </row>
    <row r="18" spans="1:18" s="67" customFormat="1" ht="55.2">
      <c r="A18" s="26">
        <v>4</v>
      </c>
      <c r="B18" s="41" t="s">
        <v>84</v>
      </c>
      <c r="C18" s="32">
        <v>42709.4</v>
      </c>
      <c r="D18" s="31">
        <f t="shared" si="0"/>
        <v>42709.4</v>
      </c>
      <c r="E18" s="31">
        <f t="shared" si="0"/>
        <v>30061.5</v>
      </c>
      <c r="F18" s="31">
        <f t="shared" si="1"/>
        <v>70.400000000000006</v>
      </c>
      <c r="G18" s="31">
        <v>0</v>
      </c>
      <c r="H18" s="31">
        <v>0</v>
      </c>
      <c r="I18" s="31">
        <v>0</v>
      </c>
      <c r="J18" s="31">
        <v>41001</v>
      </c>
      <c r="K18" s="31">
        <v>28859.1</v>
      </c>
      <c r="L18" s="31">
        <f>K18*100/J18</f>
        <v>70.400000000000006</v>
      </c>
      <c r="M18" s="31">
        <v>1281.3</v>
      </c>
      <c r="N18" s="31">
        <v>901.8</v>
      </c>
      <c r="O18" s="31">
        <f>N18/M18*100</f>
        <v>70.400000000000006</v>
      </c>
      <c r="P18" s="31">
        <v>427.1</v>
      </c>
      <c r="Q18" s="31">
        <v>300.60000000000002</v>
      </c>
      <c r="R18" s="31">
        <f>Q18/P18*100</f>
        <v>70.400000000000006</v>
      </c>
    </row>
    <row r="19" spans="1:18" s="67" customFormat="1" ht="36" customHeight="1">
      <c r="A19" s="26">
        <v>5</v>
      </c>
      <c r="B19" s="41" t="s">
        <v>38</v>
      </c>
      <c r="C19" s="32">
        <v>125817</v>
      </c>
      <c r="D19" s="31">
        <f t="shared" si="0"/>
        <v>125817</v>
      </c>
      <c r="E19" s="31">
        <f t="shared" si="0"/>
        <v>116685</v>
      </c>
      <c r="F19" s="31">
        <f t="shared" si="1"/>
        <v>92.7</v>
      </c>
      <c r="G19" s="31">
        <v>0</v>
      </c>
      <c r="H19" s="31">
        <v>0</v>
      </c>
      <c r="I19" s="31">
        <v>0</v>
      </c>
      <c r="J19" s="31">
        <v>3495.1</v>
      </c>
      <c r="K19" s="31">
        <v>2232.1999999999998</v>
      </c>
      <c r="L19" s="31">
        <f>K19/J19*100</f>
        <v>63.9</v>
      </c>
      <c r="M19" s="31">
        <v>122321.9</v>
      </c>
      <c r="N19" s="31">
        <v>114452.8</v>
      </c>
      <c r="O19" s="31">
        <f>N19*100/M19</f>
        <v>93.6</v>
      </c>
      <c r="P19" s="31">
        <v>0</v>
      </c>
      <c r="Q19" s="31">
        <v>0</v>
      </c>
      <c r="R19" s="31">
        <v>0</v>
      </c>
    </row>
    <row r="20" spans="1:18" ht="23.25" customHeight="1">
      <c r="A20" s="26">
        <v>6</v>
      </c>
      <c r="B20" s="41" t="s">
        <v>39</v>
      </c>
      <c r="C20" s="32">
        <v>162981.70000000001</v>
      </c>
      <c r="D20" s="31">
        <f>M20+G20+J20+P20</f>
        <v>162981.70000000001</v>
      </c>
      <c r="E20" s="31">
        <f>N20+H20+K20+P20</f>
        <v>152646.29999999999</v>
      </c>
      <c r="F20" s="31">
        <f t="shared" si="1"/>
        <v>93.7</v>
      </c>
      <c r="G20" s="31">
        <v>0</v>
      </c>
      <c r="H20" s="31">
        <v>0</v>
      </c>
      <c r="I20" s="31">
        <v>0</v>
      </c>
      <c r="J20" s="31">
        <v>75738.600000000006</v>
      </c>
      <c r="K20" s="31">
        <v>66326.399999999994</v>
      </c>
      <c r="L20" s="31">
        <f>K20/J20*100</f>
        <v>87.6</v>
      </c>
      <c r="M20" s="31">
        <v>86979.5</v>
      </c>
      <c r="N20" s="31">
        <v>86056.3</v>
      </c>
      <c r="O20" s="31">
        <f>N20*100/M20</f>
        <v>98.9</v>
      </c>
      <c r="P20" s="31">
        <v>263.60000000000002</v>
      </c>
      <c r="Q20" s="31">
        <v>0</v>
      </c>
      <c r="R20" s="31">
        <v>0</v>
      </c>
    </row>
    <row r="21" spans="1:18" ht="20.25" customHeight="1">
      <c r="A21" s="26">
        <v>7</v>
      </c>
      <c r="B21" s="30" t="s">
        <v>40</v>
      </c>
      <c r="C21" s="478">
        <f>C23</f>
        <v>5878</v>
      </c>
      <c r="D21" s="478">
        <f t="shared" ref="D21:R21" si="2">D23</f>
        <v>5878</v>
      </c>
      <c r="E21" s="478">
        <f t="shared" si="2"/>
        <v>5813.1</v>
      </c>
      <c r="F21" s="478">
        <f t="shared" si="2"/>
        <v>98.9</v>
      </c>
      <c r="G21" s="478">
        <f t="shared" si="2"/>
        <v>0</v>
      </c>
      <c r="H21" s="478">
        <f t="shared" si="2"/>
        <v>0</v>
      </c>
      <c r="I21" s="478">
        <f t="shared" si="2"/>
        <v>0</v>
      </c>
      <c r="J21" s="478">
        <f t="shared" si="2"/>
        <v>0</v>
      </c>
      <c r="K21" s="478">
        <f t="shared" si="2"/>
        <v>0</v>
      </c>
      <c r="L21" s="478">
        <f t="shared" si="2"/>
        <v>0</v>
      </c>
      <c r="M21" s="478">
        <f t="shared" si="2"/>
        <v>5878</v>
      </c>
      <c r="N21" s="478">
        <f t="shared" si="2"/>
        <v>5813.1</v>
      </c>
      <c r="O21" s="478">
        <f t="shared" si="2"/>
        <v>98.9</v>
      </c>
      <c r="P21" s="478">
        <f t="shared" si="2"/>
        <v>0</v>
      </c>
      <c r="Q21" s="478">
        <f t="shared" si="2"/>
        <v>0</v>
      </c>
      <c r="R21" s="32">
        <f t="shared" si="2"/>
        <v>0</v>
      </c>
    </row>
    <row r="22" spans="1:18" ht="17.25" customHeight="1">
      <c r="A22" s="27"/>
      <c r="B22" s="34" t="s">
        <v>32</v>
      </c>
      <c r="C22" s="479"/>
      <c r="D22" s="480"/>
      <c r="E22" s="40"/>
      <c r="F22" s="40"/>
      <c r="G22" s="480"/>
      <c r="H22" s="480"/>
      <c r="I22" s="40"/>
      <c r="J22" s="480"/>
      <c r="K22" s="480"/>
      <c r="L22" s="40"/>
      <c r="M22" s="40"/>
      <c r="N22" s="40"/>
      <c r="O22" s="480"/>
      <c r="P22" s="480"/>
      <c r="Q22" s="40"/>
      <c r="R22" s="481"/>
    </row>
    <row r="23" spans="1:18" ht="31.5" customHeight="1">
      <c r="A23" s="38" t="s">
        <v>87</v>
      </c>
      <c r="B23" s="482" t="s">
        <v>41</v>
      </c>
      <c r="C23" s="479">
        <f>D23</f>
        <v>5878</v>
      </c>
      <c r="D23" s="40">
        <f t="shared" ref="D23:E26" si="3">G23+J23+M23+P23</f>
        <v>5878</v>
      </c>
      <c r="E23" s="40">
        <f t="shared" si="3"/>
        <v>5813.1</v>
      </c>
      <c r="F23" s="40">
        <f>E23/D23*100</f>
        <v>98.9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5878</v>
      </c>
      <c r="N23" s="40">
        <v>5813.1</v>
      </c>
      <c r="O23" s="40">
        <f>N23*100/M23</f>
        <v>98.9</v>
      </c>
      <c r="P23" s="40">
        <v>0</v>
      </c>
      <c r="Q23" s="40">
        <v>0</v>
      </c>
      <c r="R23" s="40">
        <v>0</v>
      </c>
    </row>
    <row r="24" spans="1:18" ht="50.25" customHeight="1">
      <c r="A24" s="26">
        <v>8</v>
      </c>
      <c r="B24" s="41" t="s">
        <v>42</v>
      </c>
      <c r="C24" s="32">
        <v>1112.2</v>
      </c>
      <c r="D24" s="31">
        <f>M24</f>
        <v>1112.2</v>
      </c>
      <c r="E24" s="31">
        <f>N24</f>
        <v>956.9</v>
      </c>
      <c r="F24" s="31">
        <f>E24/D24*100</f>
        <v>86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1112.2</v>
      </c>
      <c r="N24" s="31">
        <v>956.9</v>
      </c>
      <c r="O24" s="31">
        <f>N24/M24*100</f>
        <v>86</v>
      </c>
      <c r="P24" s="40">
        <v>0</v>
      </c>
      <c r="Q24" s="40">
        <v>0</v>
      </c>
      <c r="R24" s="40">
        <v>0</v>
      </c>
    </row>
    <row r="25" spans="1:18" ht="36.75" customHeight="1">
      <c r="A25" s="26">
        <v>9</v>
      </c>
      <c r="B25" s="41" t="s">
        <v>43</v>
      </c>
      <c r="C25" s="32">
        <v>109969.3</v>
      </c>
      <c r="D25" s="31">
        <f>M25</f>
        <v>109969.3</v>
      </c>
      <c r="E25" s="31">
        <f>N25</f>
        <v>108710.8</v>
      </c>
      <c r="F25" s="31">
        <f>E25*100/D25</f>
        <v>98.9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109969.3</v>
      </c>
      <c r="N25" s="31">
        <v>108710.8</v>
      </c>
      <c r="O25" s="228">
        <f>N25*100/M25</f>
        <v>98.9</v>
      </c>
      <c r="P25" s="40">
        <v>0</v>
      </c>
      <c r="Q25" s="40">
        <v>0</v>
      </c>
      <c r="R25" s="40">
        <v>0</v>
      </c>
    </row>
    <row r="26" spans="1:18" ht="33.75" customHeight="1">
      <c r="A26" s="26">
        <v>10</v>
      </c>
      <c r="B26" s="41" t="s">
        <v>44</v>
      </c>
      <c r="C26" s="32">
        <v>274725</v>
      </c>
      <c r="D26" s="31">
        <f t="shared" si="3"/>
        <v>274725</v>
      </c>
      <c r="E26" s="31">
        <f t="shared" si="3"/>
        <v>269745.59999999998</v>
      </c>
      <c r="F26" s="31">
        <f>E26*100/D26</f>
        <v>98.2</v>
      </c>
      <c r="G26" s="31">
        <v>0</v>
      </c>
      <c r="H26" s="31">
        <v>0</v>
      </c>
      <c r="I26" s="31">
        <v>0</v>
      </c>
      <c r="J26" s="31">
        <v>5310.2</v>
      </c>
      <c r="K26" s="31">
        <v>4262.7</v>
      </c>
      <c r="L26" s="31">
        <f>K26*100/J26</f>
        <v>80.3</v>
      </c>
      <c r="M26" s="31">
        <v>269414.8</v>
      </c>
      <c r="N26" s="31">
        <v>265482.90000000002</v>
      </c>
      <c r="O26" s="31">
        <f>N26*100/M26</f>
        <v>98.5</v>
      </c>
      <c r="P26" s="40">
        <v>0</v>
      </c>
      <c r="Q26" s="40">
        <v>0</v>
      </c>
      <c r="R26" s="40">
        <v>0</v>
      </c>
    </row>
    <row r="27" spans="1:18">
      <c r="A27" s="47"/>
      <c r="B27" s="48" t="s">
        <v>45</v>
      </c>
      <c r="C27" s="218">
        <f>C11+C12+C13+C18+C19+C20+C21+C24+C25+C26</f>
        <v>795785.3</v>
      </c>
      <c r="D27" s="218">
        <f>D11+D12+D13+D18+D19+D20+D21+D24+D25+D26</f>
        <v>795785.3</v>
      </c>
      <c r="E27" s="218">
        <f>E11+E12+E13+E18+E19+E20+E21+E24+E25+E26</f>
        <v>755533.5</v>
      </c>
      <c r="F27" s="219">
        <f>E27*100/D27</f>
        <v>94.94</v>
      </c>
      <c r="G27" s="220">
        <f>G11+G12+G13+G18+G19+G20+G21+G24+G25+G26</f>
        <v>0</v>
      </c>
      <c r="H27" s="220">
        <f>H11+H12+H13+H18+H19+H20+H21+H24+H25+H26</f>
        <v>0</v>
      </c>
      <c r="I27" s="219">
        <v>0</v>
      </c>
      <c r="J27" s="220">
        <f>J11+J12+J13+J18+J19+J20+J21+J24+J25+J26</f>
        <v>132693.79999999999</v>
      </c>
      <c r="K27" s="218">
        <f>K11+K12+K13+K18+K19+K20+K21+K24+K25+K26</f>
        <v>108466.9</v>
      </c>
      <c r="L27" s="219">
        <f>K27*100/J27</f>
        <v>81.739999999999995</v>
      </c>
      <c r="M27" s="220">
        <f>M11+M12+M13+M18+M19+M20+M21+M24+M25+M26</f>
        <v>662400.80000000005</v>
      </c>
      <c r="N27" s="220">
        <f>N11+N12+N13+N18+N19+N20+N21+N24+N25+N26</f>
        <v>646502.40000000002</v>
      </c>
      <c r="O27" s="219">
        <f>N27*100/M27</f>
        <v>97.6</v>
      </c>
      <c r="P27" s="220">
        <f>P11+P12+P13+P18+P19+P20+P21+P24+P25+P26</f>
        <v>690.7</v>
      </c>
      <c r="Q27" s="220">
        <f>Q11+Q12+Q13+Q18+Q19+Q20+Q21+Q24+Q25+Q26</f>
        <v>300.60000000000002</v>
      </c>
      <c r="R27" s="219">
        <v>0</v>
      </c>
    </row>
    <row r="30" spans="1:18">
      <c r="B30" s="29" t="s">
        <v>211</v>
      </c>
    </row>
  </sheetData>
  <mergeCells count="15">
    <mergeCell ref="A2:R2"/>
    <mergeCell ref="A3:R3"/>
    <mergeCell ref="A4:R4"/>
    <mergeCell ref="J5:K5"/>
    <mergeCell ref="P5:R5"/>
    <mergeCell ref="A6:A9"/>
    <mergeCell ref="B6:B9"/>
    <mergeCell ref="C6:R6"/>
    <mergeCell ref="C7:C9"/>
    <mergeCell ref="D7:F8"/>
    <mergeCell ref="G7:R7"/>
    <mergeCell ref="G8:I8"/>
    <mergeCell ref="J8:L8"/>
    <mergeCell ref="M8:O8"/>
    <mergeCell ref="P8:R8"/>
  </mergeCells>
  <pageMargins left="0.19685039370078741" right="0.15748031496062992" top="0.27559055118110237" bottom="0.15748031496062992" header="0.11811023622047245" footer="0.15748031496062992"/>
  <pageSetup paperSize="9" scale="63" fitToHeight="3" orientation="landscape" r:id="rId1"/>
  <headerFooter alignWithMargins="0"/>
  <rowBreaks count="1" manualBreakCount="1">
    <brk id="2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topLeftCell="A34" zoomScale="60" zoomScaleNormal="70" workbookViewId="0">
      <selection activeCell="N45" sqref="N45"/>
    </sheetView>
  </sheetViews>
  <sheetFormatPr defaultRowHeight="14.4" outlineLevelCol="1"/>
  <cols>
    <col min="1" max="1" width="5.109375" customWidth="1"/>
    <col min="2" max="2" width="33.33203125" style="324" customWidth="1"/>
    <col min="3" max="3" width="14.6640625" style="324" customWidth="1"/>
    <col min="4" max="4" width="11.44140625" style="324" customWidth="1"/>
    <col min="5" max="5" width="12.33203125" style="324" customWidth="1"/>
    <col min="6" max="6" width="7.6640625" style="324" customWidth="1"/>
    <col min="7" max="7" width="10.33203125" style="324" customWidth="1" outlineLevel="1"/>
    <col min="8" max="8" width="11.44140625" style="324" customWidth="1" outlineLevel="1"/>
    <col min="9" max="9" width="7.5546875" style="324" customWidth="1" outlineLevel="1"/>
    <col min="10" max="10" width="12" style="324" customWidth="1"/>
    <col min="11" max="11" width="13" style="324" customWidth="1"/>
    <col min="12" max="12" width="10.109375" style="324" customWidth="1"/>
    <col min="13" max="13" width="11.88671875" style="324" customWidth="1"/>
    <col min="14" max="14" width="12.6640625" style="324" customWidth="1"/>
    <col min="15" max="15" width="7.6640625" style="324" customWidth="1"/>
    <col min="16" max="17" width="11.44140625" style="324" customWidth="1" outlineLevel="1"/>
    <col min="18" max="18" width="6.44140625" style="324" customWidth="1" outlineLevel="1"/>
    <col min="19" max="19" width="9.88671875" bestFit="1" customWidth="1"/>
  </cols>
  <sheetData>
    <row r="1" spans="1:18" ht="29.25" customHeight="1">
      <c r="B1" s="580" t="s">
        <v>179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</row>
    <row r="2" spans="1:18" ht="30" customHeight="1">
      <c r="B2" s="581" t="s">
        <v>205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1:18" ht="15.6">
      <c r="B3" s="580" t="s">
        <v>297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</row>
    <row r="4" spans="1:18" ht="15.6">
      <c r="B4" s="580" t="s">
        <v>389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</row>
    <row r="5" spans="1:18">
      <c r="B5" s="582" t="s">
        <v>134</v>
      </c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</row>
    <row r="6" spans="1:18" ht="15.6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1" t="s">
        <v>180</v>
      </c>
    </row>
    <row r="7" spans="1:18" s="167" customFormat="1" ht="15.6">
      <c r="A7" s="568"/>
      <c r="B7" s="583" t="s">
        <v>1</v>
      </c>
      <c r="C7" s="584" t="s">
        <v>299</v>
      </c>
      <c r="D7" s="587" t="s">
        <v>136</v>
      </c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</row>
    <row r="8" spans="1:18" s="167" customFormat="1" ht="15.6">
      <c r="A8" s="569"/>
      <c r="B8" s="583"/>
      <c r="C8" s="585"/>
      <c r="D8" s="587" t="s">
        <v>57</v>
      </c>
      <c r="E8" s="587"/>
      <c r="F8" s="587"/>
      <c r="G8" s="587" t="s">
        <v>28</v>
      </c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</row>
    <row r="9" spans="1:18" s="167" customFormat="1" ht="15.6">
      <c r="A9" s="569"/>
      <c r="B9" s="583"/>
      <c r="C9" s="585"/>
      <c r="D9" s="587"/>
      <c r="E9" s="587"/>
      <c r="F9" s="587"/>
      <c r="G9" s="587" t="s">
        <v>2</v>
      </c>
      <c r="H9" s="587"/>
      <c r="I9" s="587"/>
      <c r="J9" s="587" t="s">
        <v>7</v>
      </c>
      <c r="K9" s="587"/>
      <c r="L9" s="587"/>
      <c r="M9" s="587" t="s">
        <v>137</v>
      </c>
      <c r="N9" s="587"/>
      <c r="O9" s="587"/>
      <c r="P9" s="587" t="s">
        <v>17</v>
      </c>
      <c r="Q9" s="587"/>
      <c r="R9" s="587"/>
    </row>
    <row r="10" spans="1:18" s="167" customFormat="1" ht="54" customHeight="1">
      <c r="A10" s="570"/>
      <c r="B10" s="583"/>
      <c r="C10" s="586"/>
      <c r="D10" s="282" t="s">
        <v>390</v>
      </c>
      <c r="E10" s="282" t="s">
        <v>391</v>
      </c>
      <c r="F10" s="282" t="s">
        <v>96</v>
      </c>
      <c r="G10" s="282" t="str">
        <f>D10</f>
        <v xml:space="preserve">план на  2018 год </v>
      </c>
      <c r="H10" s="282" t="str">
        <f>E10</f>
        <v xml:space="preserve">кассовые расходы за    2018 год </v>
      </c>
      <c r="I10" s="282" t="s">
        <v>96</v>
      </c>
      <c r="J10" s="282" t="str">
        <f>G10</f>
        <v xml:space="preserve">план на  2018 год </v>
      </c>
      <c r="K10" s="282" t="str">
        <f>H10</f>
        <v xml:space="preserve">кассовые расходы за    2018 год </v>
      </c>
      <c r="L10" s="282" t="s">
        <v>96</v>
      </c>
      <c r="M10" s="282" t="str">
        <f>J10</f>
        <v xml:space="preserve">план на  2018 год </v>
      </c>
      <c r="N10" s="282" t="str">
        <f>K10</f>
        <v xml:space="preserve">кассовые расходы за    2018 год </v>
      </c>
      <c r="O10" s="282" t="s">
        <v>96</v>
      </c>
      <c r="P10" s="282" t="str">
        <f>M10</f>
        <v xml:space="preserve">план на  2018 год </v>
      </c>
      <c r="Q10" s="282" t="str">
        <f>N10</f>
        <v xml:space="preserve">кассовые расходы за    2018 год </v>
      </c>
      <c r="R10" s="282" t="s">
        <v>96</v>
      </c>
    </row>
    <row r="11" spans="1:18" s="283" customFormat="1">
      <c r="B11" s="342">
        <v>1</v>
      </c>
      <c r="C11" s="342"/>
      <c r="D11" s="342">
        <v>2</v>
      </c>
      <c r="E11" s="342">
        <v>3</v>
      </c>
      <c r="F11" s="342">
        <v>4</v>
      </c>
      <c r="G11" s="342">
        <v>5</v>
      </c>
      <c r="H11" s="342">
        <v>6</v>
      </c>
      <c r="I11" s="342">
        <v>7</v>
      </c>
      <c r="J11" s="342">
        <v>8</v>
      </c>
      <c r="K11" s="342">
        <v>9</v>
      </c>
      <c r="L11" s="342">
        <v>10</v>
      </c>
      <c r="M11" s="342">
        <v>11</v>
      </c>
      <c r="N11" s="342">
        <v>12</v>
      </c>
      <c r="O11" s="342">
        <v>13</v>
      </c>
      <c r="P11" s="342">
        <v>14</v>
      </c>
      <c r="Q11" s="342">
        <v>15</v>
      </c>
      <c r="R11" s="342">
        <v>16</v>
      </c>
    </row>
    <row r="12" spans="1:18" s="290" customFormat="1" ht="92.25" customHeight="1">
      <c r="A12" s="284" t="s">
        <v>192</v>
      </c>
      <c r="B12" s="285" t="s">
        <v>206</v>
      </c>
      <c r="C12" s="286">
        <f>C13+C14+C15+C16+C18+C17</f>
        <v>7449</v>
      </c>
      <c r="D12" s="286">
        <f>D13+D14+D15+D16+D18+D17</f>
        <v>7449</v>
      </c>
      <c r="E12" s="286">
        <f>E13+E14+E15+E16+E18+E17</f>
        <v>4325.1000000000004</v>
      </c>
      <c r="F12" s="287">
        <f>E12/D12</f>
        <v>0.58099999999999996</v>
      </c>
      <c r="G12" s="286">
        <f t="shared" ref="G12:K12" si="0">G13</f>
        <v>0</v>
      </c>
      <c r="H12" s="286">
        <f t="shared" si="0"/>
        <v>0</v>
      </c>
      <c r="I12" s="288">
        <f t="shared" si="0"/>
        <v>0</v>
      </c>
      <c r="J12" s="286">
        <f t="shared" si="0"/>
        <v>0</v>
      </c>
      <c r="K12" s="286">
        <f t="shared" si="0"/>
        <v>0</v>
      </c>
      <c r="L12" s="308">
        <v>0</v>
      </c>
      <c r="M12" s="286">
        <f>M13+M14+M15+M16+M18+M17</f>
        <v>7449</v>
      </c>
      <c r="N12" s="286">
        <f>N13+N14+N15+N16+N18+N17</f>
        <v>4325.1000000000004</v>
      </c>
      <c r="O12" s="287">
        <f>N12/M12</f>
        <v>0.58099999999999996</v>
      </c>
      <c r="P12" s="289"/>
      <c r="Q12" s="289"/>
      <c r="R12" s="289"/>
    </row>
    <row r="13" spans="1:18" s="283" customFormat="1" ht="26.4">
      <c r="A13" s="291" t="s">
        <v>139</v>
      </c>
      <c r="B13" s="292" t="s">
        <v>392</v>
      </c>
      <c r="C13" s="293">
        <v>6</v>
      </c>
      <c r="D13" s="313">
        <f>C13</f>
        <v>6</v>
      </c>
      <c r="E13" s="313">
        <f>D13</f>
        <v>6</v>
      </c>
      <c r="F13" s="294">
        <f>E13/D13</f>
        <v>1</v>
      </c>
      <c r="G13" s="293"/>
      <c r="H13" s="293"/>
      <c r="I13" s="295"/>
      <c r="J13" s="293">
        <v>0</v>
      </c>
      <c r="K13" s="293">
        <v>0</v>
      </c>
      <c r="L13" s="295"/>
      <c r="M13" s="293">
        <f>D13</f>
        <v>6</v>
      </c>
      <c r="N13" s="293">
        <f>E13</f>
        <v>6</v>
      </c>
      <c r="O13" s="294">
        <f>N13/M13</f>
        <v>1</v>
      </c>
      <c r="P13" s="342"/>
      <c r="Q13" s="342"/>
      <c r="R13" s="342"/>
    </row>
    <row r="14" spans="1:18" s="283" customFormat="1" ht="29.25" customHeight="1">
      <c r="A14" s="291" t="s">
        <v>151</v>
      </c>
      <c r="B14" s="296" t="s">
        <v>393</v>
      </c>
      <c r="C14" s="293">
        <v>6.1</v>
      </c>
      <c r="D14" s="313">
        <f t="shared" ref="D14:E16" si="1">C14</f>
        <v>6.1</v>
      </c>
      <c r="E14" s="313">
        <f t="shared" si="1"/>
        <v>6.1</v>
      </c>
      <c r="F14" s="294">
        <f t="shared" ref="F14:F46" si="2">E14/D14</f>
        <v>1</v>
      </c>
      <c r="G14" s="293"/>
      <c r="H14" s="293"/>
      <c r="I14" s="295"/>
      <c r="J14" s="293">
        <v>0</v>
      </c>
      <c r="K14" s="293">
        <v>0</v>
      </c>
      <c r="L14" s="295"/>
      <c r="M14" s="293">
        <f t="shared" ref="M14:N31" si="3">D14</f>
        <v>6.1</v>
      </c>
      <c r="N14" s="293">
        <f t="shared" si="3"/>
        <v>6.1</v>
      </c>
      <c r="O14" s="294">
        <f t="shared" ref="O14:O18" si="4">N14/M14</f>
        <v>1</v>
      </c>
      <c r="P14" s="342"/>
      <c r="Q14" s="342"/>
      <c r="R14" s="342"/>
    </row>
    <row r="15" spans="1:18" s="283" customFormat="1" ht="39.75" customHeight="1">
      <c r="A15" s="291" t="s">
        <v>153</v>
      </c>
      <c r="B15" s="311" t="s">
        <v>394</v>
      </c>
      <c r="C15" s="293">
        <v>6</v>
      </c>
      <c r="D15" s="313">
        <f t="shared" si="1"/>
        <v>6</v>
      </c>
      <c r="E15" s="313">
        <f t="shared" si="1"/>
        <v>6</v>
      </c>
      <c r="F15" s="294">
        <f t="shared" si="2"/>
        <v>1</v>
      </c>
      <c r="G15" s="293"/>
      <c r="H15" s="293"/>
      <c r="I15" s="295"/>
      <c r="J15" s="293">
        <v>0</v>
      </c>
      <c r="K15" s="293">
        <v>0</v>
      </c>
      <c r="L15" s="295"/>
      <c r="M15" s="293">
        <f t="shared" si="3"/>
        <v>6</v>
      </c>
      <c r="N15" s="293">
        <f t="shared" si="3"/>
        <v>6</v>
      </c>
      <c r="O15" s="294">
        <f t="shared" si="4"/>
        <v>1</v>
      </c>
      <c r="P15" s="342"/>
      <c r="Q15" s="342"/>
      <c r="R15" s="342"/>
    </row>
    <row r="16" spans="1:18" s="283" customFormat="1" ht="45" customHeight="1">
      <c r="A16" s="291" t="s">
        <v>155</v>
      </c>
      <c r="B16" s="457" t="s">
        <v>395</v>
      </c>
      <c r="C16" s="293">
        <v>2931.3</v>
      </c>
      <c r="D16" s="313">
        <f>C16</f>
        <v>2931.3</v>
      </c>
      <c r="E16" s="313">
        <f t="shared" si="1"/>
        <v>2931.3</v>
      </c>
      <c r="F16" s="294">
        <f t="shared" si="2"/>
        <v>1</v>
      </c>
      <c r="G16" s="293"/>
      <c r="H16" s="293"/>
      <c r="I16" s="295"/>
      <c r="J16" s="293">
        <v>0</v>
      </c>
      <c r="K16" s="293">
        <v>0</v>
      </c>
      <c r="L16" s="295"/>
      <c r="M16" s="293">
        <f t="shared" si="3"/>
        <v>2931.3</v>
      </c>
      <c r="N16" s="293">
        <f t="shared" si="3"/>
        <v>2931.3</v>
      </c>
      <c r="O16" s="294">
        <f t="shared" si="4"/>
        <v>1</v>
      </c>
      <c r="P16" s="342"/>
      <c r="Q16" s="342"/>
      <c r="R16" s="342"/>
    </row>
    <row r="17" spans="1:18" s="283" customFormat="1" ht="86.25" hidden="1" customHeight="1">
      <c r="A17" s="291" t="s">
        <v>157</v>
      </c>
      <c r="B17" s="296" t="s">
        <v>396</v>
      </c>
      <c r="C17" s="293">
        <v>3130</v>
      </c>
      <c r="D17" s="313">
        <f>C17</f>
        <v>3130</v>
      </c>
      <c r="E17" s="313">
        <v>6.1</v>
      </c>
      <c r="F17" s="294">
        <f t="shared" si="2"/>
        <v>2E-3</v>
      </c>
      <c r="G17" s="293"/>
      <c r="H17" s="293"/>
      <c r="I17" s="295"/>
      <c r="J17" s="293">
        <v>0</v>
      </c>
      <c r="K17" s="293">
        <v>0</v>
      </c>
      <c r="L17" s="295"/>
      <c r="M17" s="293">
        <f t="shared" si="3"/>
        <v>3130</v>
      </c>
      <c r="N17" s="293">
        <f t="shared" si="3"/>
        <v>6.1</v>
      </c>
      <c r="O17" s="294">
        <f t="shared" si="4"/>
        <v>2E-3</v>
      </c>
      <c r="P17" s="342"/>
      <c r="Q17" s="342"/>
      <c r="R17" s="342"/>
    </row>
    <row r="18" spans="1:18" s="283" customFormat="1" ht="75.75" customHeight="1">
      <c r="A18" s="291" t="s">
        <v>159</v>
      </c>
      <c r="B18" s="296" t="s">
        <v>207</v>
      </c>
      <c r="C18" s="293">
        <v>1369.6</v>
      </c>
      <c r="D18" s="313">
        <v>1369.6</v>
      </c>
      <c r="E18" s="313">
        <v>1369.6</v>
      </c>
      <c r="F18" s="294">
        <f t="shared" si="2"/>
        <v>1</v>
      </c>
      <c r="G18" s="293"/>
      <c r="H18" s="293"/>
      <c r="I18" s="295"/>
      <c r="J18" s="293">
        <v>0</v>
      </c>
      <c r="K18" s="293">
        <v>0</v>
      </c>
      <c r="L18" s="295"/>
      <c r="M18" s="293">
        <f t="shared" si="3"/>
        <v>1369.6</v>
      </c>
      <c r="N18" s="293">
        <f t="shared" si="3"/>
        <v>1369.6</v>
      </c>
      <c r="O18" s="294">
        <f t="shared" si="4"/>
        <v>1</v>
      </c>
      <c r="P18" s="342"/>
      <c r="Q18" s="342"/>
      <c r="R18" s="342"/>
    </row>
    <row r="19" spans="1:18" s="290" customFormat="1" ht="28.5" customHeight="1">
      <c r="A19" s="284" t="s">
        <v>163</v>
      </c>
      <c r="B19" s="297" t="s">
        <v>208</v>
      </c>
      <c r="C19" s="286">
        <f>C20</f>
        <v>0</v>
      </c>
      <c r="D19" s="286">
        <f t="shared" ref="D19:K19" si="5">D20</f>
        <v>0</v>
      </c>
      <c r="E19" s="286">
        <f t="shared" ca="1" si="5"/>
        <v>0</v>
      </c>
      <c r="F19" s="294">
        <f t="shared" ca="1" si="2"/>
        <v>1</v>
      </c>
      <c r="G19" s="286">
        <f t="shared" si="5"/>
        <v>0</v>
      </c>
      <c r="H19" s="286">
        <f t="shared" si="5"/>
        <v>0</v>
      </c>
      <c r="I19" s="288">
        <f t="shared" si="5"/>
        <v>0</v>
      </c>
      <c r="J19" s="286">
        <f t="shared" si="5"/>
        <v>0</v>
      </c>
      <c r="K19" s="286">
        <f t="shared" si="5"/>
        <v>0</v>
      </c>
      <c r="L19" s="288"/>
      <c r="M19" s="293">
        <f t="shared" si="3"/>
        <v>0</v>
      </c>
      <c r="N19" s="293">
        <f t="shared" ca="1" si="3"/>
        <v>1369.6</v>
      </c>
      <c r="O19" s="287">
        <v>0</v>
      </c>
      <c r="P19" s="298"/>
      <c r="Q19" s="298"/>
      <c r="R19" s="298"/>
    </row>
    <row r="20" spans="1:18" s="302" customFormat="1" ht="28.5" customHeight="1">
      <c r="A20" s="291" t="s">
        <v>165</v>
      </c>
      <c r="B20" s="282" t="s">
        <v>209</v>
      </c>
      <c r="C20" s="299">
        <v>0</v>
      </c>
      <c r="D20" s="293">
        <v>0</v>
      </c>
      <c r="E20" s="293">
        <f ca="1">H20+K20+N20+Q20</f>
        <v>0</v>
      </c>
      <c r="F20" s="294">
        <f t="shared" ca="1" si="2"/>
        <v>1</v>
      </c>
      <c r="G20" s="293"/>
      <c r="H20" s="293"/>
      <c r="I20" s="295"/>
      <c r="J20" s="293">
        <v>0</v>
      </c>
      <c r="K20" s="293">
        <v>0</v>
      </c>
      <c r="L20" s="295"/>
      <c r="M20" s="293">
        <f t="shared" si="3"/>
        <v>0</v>
      </c>
      <c r="N20" s="293">
        <f t="shared" ca="1" si="3"/>
        <v>1369.6</v>
      </c>
      <c r="O20" s="295">
        <v>0</v>
      </c>
      <c r="P20" s="300"/>
      <c r="Q20" s="301"/>
      <c r="R20" s="301"/>
    </row>
    <row r="21" spans="1:18" s="305" customFormat="1" ht="28.5" customHeight="1">
      <c r="A21" s="303"/>
      <c r="B21" s="304"/>
      <c r="C21" s="299">
        <f ca="1">D21</f>
        <v>0</v>
      </c>
      <c r="D21" s="293">
        <f ca="1">J21+M21</f>
        <v>0</v>
      </c>
      <c r="E21" s="293">
        <f ca="1">H21+K21+N21+Q21</f>
        <v>0</v>
      </c>
      <c r="F21" s="294">
        <f t="shared" ca="1" si="2"/>
        <v>1</v>
      </c>
      <c r="G21" s="293"/>
      <c r="H21" s="293"/>
      <c r="I21" s="295"/>
      <c r="J21" s="293"/>
      <c r="K21" s="293"/>
      <c r="L21" s="295" t="e">
        <f>K21/J21</f>
        <v>#DIV/0!</v>
      </c>
      <c r="M21" s="293">
        <f t="shared" ca="1" si="3"/>
        <v>1369.6</v>
      </c>
      <c r="N21" s="293">
        <f t="shared" ca="1" si="3"/>
        <v>1369.6</v>
      </c>
      <c r="O21" s="295" t="e">
        <f ca="1">N21/M21</f>
        <v>#DIV/0!</v>
      </c>
      <c r="P21" s="300"/>
      <c r="Q21" s="301"/>
      <c r="R21" s="301"/>
    </row>
    <row r="22" spans="1:18" s="305" customFormat="1" ht="67.5" customHeight="1">
      <c r="A22" s="284" t="s">
        <v>163</v>
      </c>
      <c r="B22" s="306" t="s">
        <v>210</v>
      </c>
      <c r="C22" s="307">
        <f>C24+C25+C31</f>
        <v>1805.8</v>
      </c>
      <c r="D22" s="307">
        <f>D24+D25+D31</f>
        <v>1805.8</v>
      </c>
      <c r="E22" s="307">
        <f>E24+E25+E31</f>
        <v>1062.5999999999999</v>
      </c>
      <c r="F22" s="287">
        <f t="shared" si="2"/>
        <v>0.58799999999999997</v>
      </c>
      <c r="G22" s="307"/>
      <c r="H22" s="307"/>
      <c r="I22" s="308"/>
      <c r="J22" s="307">
        <f>J23+J24+J25</f>
        <v>0</v>
      </c>
      <c r="K22" s="307">
        <f>K23+K24+K25</f>
        <v>0</v>
      </c>
      <c r="L22" s="308">
        <v>0</v>
      </c>
      <c r="M22" s="307">
        <f t="shared" si="3"/>
        <v>1805.8</v>
      </c>
      <c r="N22" s="307">
        <f t="shared" si="3"/>
        <v>1062.5999999999999</v>
      </c>
      <c r="O22" s="308">
        <f>N22/M22</f>
        <v>0.58799999999999997</v>
      </c>
      <c r="P22" s="309"/>
      <c r="Q22" s="310"/>
      <c r="R22" s="310"/>
    </row>
    <row r="23" spans="1:18" s="302" customFormat="1" ht="101.25" customHeight="1">
      <c r="A23" s="291" t="s">
        <v>165</v>
      </c>
      <c r="B23" s="311" t="s">
        <v>397</v>
      </c>
      <c r="C23" s="312">
        <v>0</v>
      </c>
      <c r="D23" s="313">
        <v>0</v>
      </c>
      <c r="E23" s="313">
        <v>0</v>
      </c>
      <c r="F23" s="294">
        <v>0</v>
      </c>
      <c r="G23" s="313"/>
      <c r="H23" s="313"/>
      <c r="I23" s="314"/>
      <c r="J23" s="313">
        <v>0</v>
      </c>
      <c r="K23" s="313">
        <v>0</v>
      </c>
      <c r="L23" s="314"/>
      <c r="M23" s="293">
        <f t="shared" si="3"/>
        <v>0</v>
      </c>
      <c r="N23" s="293">
        <f t="shared" si="3"/>
        <v>0</v>
      </c>
      <c r="O23" s="294">
        <v>0</v>
      </c>
      <c r="P23" s="300"/>
      <c r="Q23" s="301"/>
      <c r="R23" s="301"/>
    </row>
    <row r="24" spans="1:18" s="302" customFormat="1" ht="18" customHeight="1">
      <c r="A24" s="291" t="s">
        <v>165</v>
      </c>
      <c r="B24" s="311" t="s">
        <v>398</v>
      </c>
      <c r="C24" s="312">
        <v>349.3</v>
      </c>
      <c r="D24" s="313">
        <f>C24</f>
        <v>349.3</v>
      </c>
      <c r="E24" s="313">
        <v>0</v>
      </c>
      <c r="F24" s="294">
        <v>0</v>
      </c>
      <c r="G24" s="313"/>
      <c r="H24" s="313"/>
      <c r="I24" s="314"/>
      <c r="J24" s="313">
        <v>0</v>
      </c>
      <c r="K24" s="313">
        <v>0</v>
      </c>
      <c r="L24" s="314">
        <v>0</v>
      </c>
      <c r="M24" s="293">
        <f t="shared" si="3"/>
        <v>349.3</v>
      </c>
      <c r="N24" s="293">
        <f t="shared" si="3"/>
        <v>0</v>
      </c>
      <c r="O24" s="294">
        <v>0</v>
      </c>
      <c r="P24" s="300"/>
      <c r="Q24" s="301"/>
      <c r="R24" s="301"/>
    </row>
    <row r="25" spans="1:18" s="302" customFormat="1" ht="52.8">
      <c r="A25" s="291" t="s">
        <v>198</v>
      </c>
      <c r="B25" s="311" t="s">
        <v>399</v>
      </c>
      <c r="C25" s="312">
        <v>1074.5999999999999</v>
      </c>
      <c r="D25" s="313">
        <f>C25</f>
        <v>1074.5999999999999</v>
      </c>
      <c r="E25" s="313">
        <v>680.7</v>
      </c>
      <c r="F25" s="294">
        <f t="shared" si="2"/>
        <v>0.63300000000000001</v>
      </c>
      <c r="G25" s="313"/>
      <c r="H25" s="313"/>
      <c r="I25" s="314"/>
      <c r="J25" s="313">
        <v>0</v>
      </c>
      <c r="K25" s="313">
        <v>0</v>
      </c>
      <c r="L25" s="314">
        <v>0</v>
      </c>
      <c r="M25" s="293">
        <f t="shared" si="3"/>
        <v>1074.5999999999999</v>
      </c>
      <c r="N25" s="293">
        <f t="shared" si="3"/>
        <v>680.7</v>
      </c>
      <c r="O25" s="294">
        <f>N25/M25</f>
        <v>0.63300000000000001</v>
      </c>
      <c r="P25" s="300"/>
      <c r="Q25" s="301"/>
      <c r="R25" s="301"/>
    </row>
    <row r="26" spans="1:18" s="302" customFormat="1" ht="15.6">
      <c r="A26" s="291" t="s">
        <v>325</v>
      </c>
      <c r="B26" s="311" t="s">
        <v>400</v>
      </c>
      <c r="C26" s="312">
        <v>1074.5999999999999</v>
      </c>
      <c r="D26" s="313">
        <v>1460.4</v>
      </c>
      <c r="E26" s="313">
        <v>680.7</v>
      </c>
      <c r="F26" s="294">
        <f t="shared" si="2"/>
        <v>0.46600000000000003</v>
      </c>
      <c r="G26" s="313"/>
      <c r="H26" s="313"/>
      <c r="I26" s="314"/>
      <c r="J26" s="313">
        <v>0</v>
      </c>
      <c r="K26" s="313">
        <v>0</v>
      </c>
      <c r="L26" s="314">
        <v>0</v>
      </c>
      <c r="M26" s="293">
        <f t="shared" si="3"/>
        <v>1460.4</v>
      </c>
      <c r="N26" s="293">
        <f t="shared" si="3"/>
        <v>680.7</v>
      </c>
      <c r="O26" s="294">
        <f t="shared" ref="O26:O46" si="6">N26/M26</f>
        <v>0.46600000000000003</v>
      </c>
      <c r="P26" s="300"/>
      <c r="Q26" s="301"/>
      <c r="R26" s="301"/>
    </row>
    <row r="27" spans="1:18" s="302" customFormat="1" ht="15.6">
      <c r="A27" s="291" t="s">
        <v>401</v>
      </c>
      <c r="B27" s="311" t="s">
        <v>402</v>
      </c>
      <c r="C27" s="312">
        <v>1074.5999999999999</v>
      </c>
      <c r="D27" s="313">
        <v>1460.4</v>
      </c>
      <c r="E27" s="313">
        <v>680.7</v>
      </c>
      <c r="F27" s="294">
        <f t="shared" si="2"/>
        <v>0.46600000000000003</v>
      </c>
      <c r="G27" s="313"/>
      <c r="H27" s="313"/>
      <c r="I27" s="314"/>
      <c r="J27" s="313">
        <v>0</v>
      </c>
      <c r="K27" s="313">
        <v>0</v>
      </c>
      <c r="L27" s="314">
        <v>0</v>
      </c>
      <c r="M27" s="293">
        <f t="shared" si="3"/>
        <v>1460.4</v>
      </c>
      <c r="N27" s="293">
        <f t="shared" si="3"/>
        <v>680.7</v>
      </c>
      <c r="O27" s="294">
        <f t="shared" si="6"/>
        <v>0.46600000000000003</v>
      </c>
      <c r="P27" s="300"/>
      <c r="Q27" s="301"/>
      <c r="R27" s="301"/>
    </row>
    <row r="28" spans="1:18" s="302" customFormat="1" ht="15.6">
      <c r="A28" s="291" t="s">
        <v>403</v>
      </c>
      <c r="B28" s="311" t="s">
        <v>404</v>
      </c>
      <c r="C28" s="312">
        <v>1074.5999999999999</v>
      </c>
      <c r="D28" s="313">
        <v>1460.4</v>
      </c>
      <c r="E28" s="313">
        <v>680.7</v>
      </c>
      <c r="F28" s="294">
        <f t="shared" si="2"/>
        <v>0.46600000000000003</v>
      </c>
      <c r="G28" s="313"/>
      <c r="H28" s="313"/>
      <c r="I28" s="314"/>
      <c r="J28" s="313">
        <v>0</v>
      </c>
      <c r="K28" s="313">
        <v>0</v>
      </c>
      <c r="L28" s="314">
        <v>0</v>
      </c>
      <c r="M28" s="293">
        <f t="shared" si="3"/>
        <v>1460.4</v>
      </c>
      <c r="N28" s="293">
        <f t="shared" si="3"/>
        <v>680.7</v>
      </c>
      <c r="O28" s="294">
        <f t="shared" si="6"/>
        <v>0.46600000000000003</v>
      </c>
      <c r="P28" s="300"/>
      <c r="Q28" s="301"/>
      <c r="R28" s="301"/>
    </row>
    <row r="29" spans="1:18" s="302" customFormat="1" ht="15.6">
      <c r="A29" s="291" t="s">
        <v>405</v>
      </c>
      <c r="B29" s="311"/>
      <c r="C29" s="312">
        <v>1074.5999999999999</v>
      </c>
      <c r="D29" s="313">
        <v>1460.4</v>
      </c>
      <c r="E29" s="313">
        <v>680.7</v>
      </c>
      <c r="F29" s="294">
        <f t="shared" si="2"/>
        <v>0.46600000000000003</v>
      </c>
      <c r="G29" s="313"/>
      <c r="H29" s="313"/>
      <c r="I29" s="314"/>
      <c r="J29" s="313">
        <v>0</v>
      </c>
      <c r="K29" s="313">
        <v>0</v>
      </c>
      <c r="L29" s="314">
        <v>0</v>
      </c>
      <c r="M29" s="293">
        <f t="shared" si="3"/>
        <v>1460.4</v>
      </c>
      <c r="N29" s="293">
        <f t="shared" si="3"/>
        <v>680.7</v>
      </c>
      <c r="O29" s="294">
        <f t="shared" si="6"/>
        <v>0.46600000000000003</v>
      </c>
      <c r="P29" s="300"/>
      <c r="Q29" s="301"/>
      <c r="R29" s="301"/>
    </row>
    <row r="30" spans="1:18" s="302" customFormat="1" ht="15.6">
      <c r="A30" s="458"/>
      <c r="B30" s="311"/>
      <c r="C30" s="312">
        <v>1074.5999999999999</v>
      </c>
      <c r="D30" s="313">
        <v>1460.4</v>
      </c>
      <c r="E30" s="313">
        <v>680.7</v>
      </c>
      <c r="F30" s="294">
        <f t="shared" si="2"/>
        <v>0.46600000000000003</v>
      </c>
      <c r="G30" s="313"/>
      <c r="H30" s="313"/>
      <c r="I30" s="314"/>
      <c r="J30" s="313">
        <v>0</v>
      </c>
      <c r="K30" s="313">
        <v>0</v>
      </c>
      <c r="L30" s="314">
        <v>0</v>
      </c>
      <c r="M30" s="293">
        <f t="shared" si="3"/>
        <v>1460.4</v>
      </c>
      <c r="N30" s="293">
        <f t="shared" si="3"/>
        <v>680.7</v>
      </c>
      <c r="O30" s="294">
        <f t="shared" si="6"/>
        <v>0.46600000000000003</v>
      </c>
      <c r="P30" s="300"/>
      <c r="Q30" s="301"/>
      <c r="R30" s="301"/>
    </row>
    <row r="31" spans="1:18" s="302" customFormat="1" ht="92.4">
      <c r="A31" s="458" t="s">
        <v>314</v>
      </c>
      <c r="B31" s="311" t="s">
        <v>406</v>
      </c>
      <c r="C31" s="312">
        <v>381.9</v>
      </c>
      <c r="D31" s="313">
        <f>C31</f>
        <v>381.9</v>
      </c>
      <c r="E31" s="313">
        <v>381.9</v>
      </c>
      <c r="F31" s="294">
        <f t="shared" si="2"/>
        <v>1</v>
      </c>
      <c r="G31" s="313"/>
      <c r="H31" s="313"/>
      <c r="I31" s="314"/>
      <c r="J31" s="313">
        <v>0</v>
      </c>
      <c r="K31" s="313">
        <v>0</v>
      </c>
      <c r="L31" s="314">
        <v>0</v>
      </c>
      <c r="M31" s="293">
        <f t="shared" si="3"/>
        <v>381.9</v>
      </c>
      <c r="N31" s="293">
        <f t="shared" si="3"/>
        <v>381.9</v>
      </c>
      <c r="O31" s="294">
        <f t="shared" si="6"/>
        <v>1</v>
      </c>
      <c r="P31" s="300"/>
      <c r="Q31" s="301"/>
      <c r="R31" s="301"/>
    </row>
    <row r="32" spans="1:18" s="305" customFormat="1" ht="79.2">
      <c r="A32" s="284" t="s">
        <v>167</v>
      </c>
      <c r="B32" s="285" t="s">
        <v>407</v>
      </c>
      <c r="C32" s="307">
        <v>49037</v>
      </c>
      <c r="D32" s="307">
        <f>C32</f>
        <v>49037</v>
      </c>
      <c r="E32" s="459">
        <f>D32</f>
        <v>49037</v>
      </c>
      <c r="F32" s="287">
        <f t="shared" si="2"/>
        <v>1</v>
      </c>
      <c r="G32" s="286"/>
      <c r="H32" s="286"/>
      <c r="I32" s="288"/>
      <c r="J32" s="286">
        <v>0</v>
      </c>
      <c r="K32" s="286">
        <v>0</v>
      </c>
      <c r="L32" s="288">
        <v>0</v>
      </c>
      <c r="M32" s="307">
        <f t="shared" ref="M32:N43" si="7">D32</f>
        <v>49037</v>
      </c>
      <c r="N32" s="459">
        <f t="shared" si="7"/>
        <v>49037</v>
      </c>
      <c r="O32" s="288">
        <f t="shared" si="6"/>
        <v>1</v>
      </c>
      <c r="P32" s="309"/>
      <c r="Q32" s="310"/>
      <c r="R32" s="310"/>
    </row>
    <row r="33" spans="1:20" s="305" customFormat="1" ht="93">
      <c r="A33" s="284" t="s">
        <v>131</v>
      </c>
      <c r="B33" s="315" t="s">
        <v>408</v>
      </c>
      <c r="C33" s="307">
        <v>51711</v>
      </c>
      <c r="D33" s="307">
        <f>C33</f>
        <v>51711</v>
      </c>
      <c r="E33" s="286">
        <v>51275.199999999997</v>
      </c>
      <c r="F33" s="287">
        <f t="shared" si="2"/>
        <v>0.99199999999999999</v>
      </c>
      <c r="G33" s="286"/>
      <c r="H33" s="286"/>
      <c r="I33" s="288"/>
      <c r="J33" s="286">
        <v>0</v>
      </c>
      <c r="K33" s="286">
        <v>0</v>
      </c>
      <c r="L33" s="288">
        <v>0</v>
      </c>
      <c r="M33" s="307">
        <f t="shared" si="7"/>
        <v>51711</v>
      </c>
      <c r="N33" s="286">
        <f t="shared" si="7"/>
        <v>51275.199999999997</v>
      </c>
      <c r="O33" s="288">
        <f t="shared" si="6"/>
        <v>0.99199999999999999</v>
      </c>
      <c r="P33" s="309"/>
      <c r="Q33" s="310"/>
      <c r="R33" s="310"/>
    </row>
    <row r="34" spans="1:20" s="305" customFormat="1" ht="26.4">
      <c r="A34" s="460" t="s">
        <v>132</v>
      </c>
      <c r="B34" s="461" t="s">
        <v>321</v>
      </c>
      <c r="C34" s="307">
        <f>C35+C36+C37+C38+C39</f>
        <v>9855.2999999999993</v>
      </c>
      <c r="D34" s="307">
        <f>C34</f>
        <v>9855.2999999999993</v>
      </c>
      <c r="E34" s="286">
        <f>E35+E36+E37+E38+E39</f>
        <v>6298</v>
      </c>
      <c r="F34" s="287">
        <v>0</v>
      </c>
      <c r="G34" s="286"/>
      <c r="H34" s="286"/>
      <c r="I34" s="288"/>
      <c r="J34" s="286">
        <v>0</v>
      </c>
      <c r="K34" s="286">
        <v>0</v>
      </c>
      <c r="L34" s="288">
        <v>0</v>
      </c>
      <c r="M34" s="307">
        <f>D34</f>
        <v>9855.2999999999993</v>
      </c>
      <c r="N34" s="286">
        <f t="shared" si="7"/>
        <v>6298</v>
      </c>
      <c r="O34" s="288">
        <v>0</v>
      </c>
      <c r="P34" s="309"/>
      <c r="Q34" s="310"/>
      <c r="R34" s="310"/>
    </row>
    <row r="35" spans="1:20" s="135" customFormat="1" ht="39.6">
      <c r="A35" s="462" t="s">
        <v>222</v>
      </c>
      <c r="B35" s="463" t="s">
        <v>397</v>
      </c>
      <c r="C35" s="464">
        <v>4557</v>
      </c>
      <c r="D35" s="465">
        <f t="shared" ref="D35:D39" si="8">C35</f>
        <v>4557</v>
      </c>
      <c r="E35" s="466">
        <v>4135.3</v>
      </c>
      <c r="F35" s="467">
        <f>E35/D35</f>
        <v>0.90700000000000003</v>
      </c>
      <c r="G35" s="466"/>
      <c r="H35" s="466"/>
      <c r="I35" s="468"/>
      <c r="J35" s="466">
        <v>0</v>
      </c>
      <c r="K35" s="466">
        <v>0</v>
      </c>
      <c r="L35" s="468">
        <v>0</v>
      </c>
      <c r="M35" s="465">
        <f>D35</f>
        <v>4557</v>
      </c>
      <c r="N35" s="466">
        <f t="shared" si="7"/>
        <v>4135.3</v>
      </c>
      <c r="O35" s="468">
        <f>N35/M35</f>
        <v>0.90700000000000003</v>
      </c>
      <c r="P35" s="469"/>
      <c r="Q35" s="470"/>
      <c r="R35" s="470"/>
    </row>
    <row r="36" spans="1:20" s="135" customFormat="1" ht="15.6">
      <c r="A36" s="462" t="s">
        <v>247</v>
      </c>
      <c r="B36" s="463" t="s">
        <v>400</v>
      </c>
      <c r="C36" s="464">
        <v>1145.7</v>
      </c>
      <c r="D36" s="465">
        <f t="shared" si="8"/>
        <v>1145.7</v>
      </c>
      <c r="E36" s="466">
        <f>D36</f>
        <v>1145.7</v>
      </c>
      <c r="F36" s="467">
        <f t="shared" ref="F36:F37" si="9">E36/D36</f>
        <v>1</v>
      </c>
      <c r="G36" s="466"/>
      <c r="H36" s="466"/>
      <c r="I36" s="468"/>
      <c r="J36" s="466">
        <v>0</v>
      </c>
      <c r="K36" s="466">
        <v>0</v>
      </c>
      <c r="L36" s="468">
        <v>0</v>
      </c>
      <c r="M36" s="465">
        <f t="shared" ref="M36:M39" si="10">D36</f>
        <v>1145.7</v>
      </c>
      <c r="N36" s="466">
        <f t="shared" si="7"/>
        <v>1145.7</v>
      </c>
      <c r="O36" s="468">
        <f t="shared" ref="O36:O37" si="11">N36/M36</f>
        <v>1</v>
      </c>
      <c r="P36" s="469"/>
      <c r="Q36" s="470"/>
      <c r="R36" s="470"/>
    </row>
    <row r="37" spans="1:20" s="135" customFormat="1" ht="15.6">
      <c r="A37" s="462" t="s">
        <v>248</v>
      </c>
      <c r="B37" s="463" t="s">
        <v>402</v>
      </c>
      <c r="C37" s="464">
        <v>1017</v>
      </c>
      <c r="D37" s="465">
        <f t="shared" si="8"/>
        <v>1017</v>
      </c>
      <c r="E37" s="466">
        <f>D37</f>
        <v>1017</v>
      </c>
      <c r="F37" s="467">
        <f t="shared" si="9"/>
        <v>1</v>
      </c>
      <c r="G37" s="466"/>
      <c r="H37" s="466"/>
      <c r="I37" s="468"/>
      <c r="J37" s="466">
        <v>0</v>
      </c>
      <c r="K37" s="466">
        <v>0</v>
      </c>
      <c r="L37" s="468">
        <v>0</v>
      </c>
      <c r="M37" s="465">
        <f t="shared" si="10"/>
        <v>1017</v>
      </c>
      <c r="N37" s="466">
        <f t="shared" si="7"/>
        <v>1017</v>
      </c>
      <c r="O37" s="468">
        <f t="shared" si="11"/>
        <v>1</v>
      </c>
      <c r="P37" s="469"/>
      <c r="Q37" s="470"/>
      <c r="R37" s="470"/>
    </row>
    <row r="38" spans="1:20" s="135" customFormat="1" ht="15.6">
      <c r="A38" s="462" t="s">
        <v>409</v>
      </c>
      <c r="B38" s="463" t="s">
        <v>404</v>
      </c>
      <c r="C38" s="464">
        <v>1277.5999999999999</v>
      </c>
      <c r="D38" s="465">
        <f t="shared" si="8"/>
        <v>1277.5999999999999</v>
      </c>
      <c r="E38" s="466">
        <v>0</v>
      </c>
      <c r="F38" s="467">
        <v>0</v>
      </c>
      <c r="G38" s="466"/>
      <c r="H38" s="466"/>
      <c r="I38" s="468"/>
      <c r="J38" s="466">
        <v>0</v>
      </c>
      <c r="K38" s="466">
        <v>0</v>
      </c>
      <c r="L38" s="468">
        <v>0</v>
      </c>
      <c r="M38" s="465">
        <f t="shared" si="10"/>
        <v>1277.5999999999999</v>
      </c>
      <c r="N38" s="466">
        <f t="shared" si="7"/>
        <v>0</v>
      </c>
      <c r="O38" s="468">
        <v>0</v>
      </c>
      <c r="P38" s="469"/>
      <c r="Q38" s="470"/>
      <c r="R38" s="470"/>
    </row>
    <row r="39" spans="1:20" s="135" customFormat="1" ht="15.6">
      <c r="A39" s="462" t="s">
        <v>410</v>
      </c>
      <c r="B39" s="463" t="s">
        <v>411</v>
      </c>
      <c r="C39" s="464">
        <v>1858</v>
      </c>
      <c r="D39" s="465">
        <f t="shared" si="8"/>
        <v>1858</v>
      </c>
      <c r="E39" s="466">
        <v>0</v>
      </c>
      <c r="F39" s="467">
        <v>0</v>
      </c>
      <c r="G39" s="466"/>
      <c r="H39" s="466"/>
      <c r="I39" s="468"/>
      <c r="J39" s="466">
        <v>0</v>
      </c>
      <c r="K39" s="466">
        <v>0</v>
      </c>
      <c r="L39" s="468">
        <v>0</v>
      </c>
      <c r="M39" s="465">
        <f t="shared" si="10"/>
        <v>1858</v>
      </c>
      <c r="N39" s="466">
        <f t="shared" si="7"/>
        <v>0</v>
      </c>
      <c r="O39" s="468">
        <v>0</v>
      </c>
      <c r="P39" s="469"/>
      <c r="Q39" s="470"/>
      <c r="R39" s="470"/>
    </row>
    <row r="40" spans="1:20" s="305" customFormat="1" ht="39.6">
      <c r="A40" s="460" t="s">
        <v>133</v>
      </c>
      <c r="B40" s="471" t="s">
        <v>412</v>
      </c>
      <c r="C40" s="307">
        <f>C41</f>
        <v>2433.6999999999998</v>
      </c>
      <c r="D40" s="307">
        <f>C40</f>
        <v>2433.6999999999998</v>
      </c>
      <c r="E40" s="286">
        <f>C40</f>
        <v>2433.6999999999998</v>
      </c>
      <c r="F40" s="287">
        <f t="shared" ref="F40:F45" si="12">E40/D40</f>
        <v>1</v>
      </c>
      <c r="G40" s="286"/>
      <c r="H40" s="286"/>
      <c r="I40" s="288"/>
      <c r="J40" s="286">
        <v>0</v>
      </c>
      <c r="K40" s="286">
        <v>0</v>
      </c>
      <c r="L40" s="288">
        <v>0</v>
      </c>
      <c r="M40" s="307">
        <f>D40</f>
        <v>2433.6999999999998</v>
      </c>
      <c r="N40" s="286">
        <f t="shared" si="7"/>
        <v>2433.6999999999998</v>
      </c>
      <c r="O40" s="288">
        <f>N40/M40</f>
        <v>1</v>
      </c>
      <c r="P40" s="309"/>
      <c r="Q40" s="310"/>
      <c r="R40" s="310"/>
    </row>
    <row r="41" spans="1:20" s="135" customFormat="1" ht="26.4">
      <c r="A41" s="472" t="s">
        <v>223</v>
      </c>
      <c r="B41" s="473" t="s">
        <v>413</v>
      </c>
      <c r="C41" s="465">
        <v>2433.6999999999998</v>
      </c>
      <c r="D41" s="465">
        <f>C41</f>
        <v>2433.6999999999998</v>
      </c>
      <c r="E41" s="466">
        <f>C41</f>
        <v>2433.6999999999998</v>
      </c>
      <c r="F41" s="467">
        <f t="shared" si="12"/>
        <v>1</v>
      </c>
      <c r="G41" s="466"/>
      <c r="H41" s="466"/>
      <c r="I41" s="468"/>
      <c r="J41" s="466">
        <v>0</v>
      </c>
      <c r="K41" s="466">
        <v>0</v>
      </c>
      <c r="L41" s="468">
        <v>0</v>
      </c>
      <c r="M41" s="465">
        <f>D41</f>
        <v>2433.6999999999998</v>
      </c>
      <c r="N41" s="466">
        <f>M41</f>
        <v>2433.6999999999998</v>
      </c>
      <c r="O41" s="468">
        <f>N41/M41</f>
        <v>1</v>
      </c>
      <c r="P41" s="469"/>
      <c r="Q41" s="470"/>
      <c r="R41" s="470"/>
    </row>
    <row r="42" spans="1:20" s="305" customFormat="1" ht="105.6">
      <c r="A42" s="578" t="s">
        <v>359</v>
      </c>
      <c r="B42" s="285" t="s">
        <v>414</v>
      </c>
      <c r="C42" s="307">
        <v>2966.6</v>
      </c>
      <c r="D42" s="307">
        <f>C42</f>
        <v>2966.6</v>
      </c>
      <c r="E42" s="286">
        <v>2094.4</v>
      </c>
      <c r="F42" s="287">
        <f t="shared" si="12"/>
        <v>0.70599999999999996</v>
      </c>
      <c r="G42" s="286"/>
      <c r="H42" s="286"/>
      <c r="I42" s="288"/>
      <c r="J42" s="286">
        <f>C42</f>
        <v>2966.6</v>
      </c>
      <c r="K42" s="286">
        <f>E42</f>
        <v>2094.4</v>
      </c>
      <c r="L42" s="288">
        <f>K42/J42</f>
        <v>0.70599999999999996</v>
      </c>
      <c r="M42" s="307">
        <v>0</v>
      </c>
      <c r="N42" s="286">
        <v>0</v>
      </c>
      <c r="O42" s="288">
        <v>0</v>
      </c>
      <c r="P42" s="309"/>
      <c r="Q42" s="310"/>
      <c r="R42" s="310"/>
    </row>
    <row r="43" spans="1:20" s="305" customFormat="1" ht="52.8">
      <c r="A43" s="579"/>
      <c r="B43" s="285" t="s">
        <v>415</v>
      </c>
      <c r="C43" s="307">
        <v>30</v>
      </c>
      <c r="D43" s="307">
        <v>30</v>
      </c>
      <c r="E43" s="286">
        <v>21.2</v>
      </c>
      <c r="F43" s="287">
        <f t="shared" si="12"/>
        <v>0.70699999999999996</v>
      </c>
      <c r="G43" s="286"/>
      <c r="H43" s="286"/>
      <c r="I43" s="288"/>
      <c r="J43" s="286">
        <v>0</v>
      </c>
      <c r="K43" s="286">
        <v>0</v>
      </c>
      <c r="L43" s="288">
        <v>0</v>
      </c>
      <c r="M43" s="307">
        <f t="shared" si="7"/>
        <v>30</v>
      </c>
      <c r="N43" s="286">
        <f t="shared" si="7"/>
        <v>21.2</v>
      </c>
      <c r="O43" s="288">
        <f>N43/M43</f>
        <v>0.70699999999999996</v>
      </c>
      <c r="P43" s="309"/>
      <c r="Q43" s="310"/>
      <c r="R43" s="310"/>
    </row>
    <row r="44" spans="1:20" s="475" customFormat="1" ht="26.4">
      <c r="A44" s="474" t="s">
        <v>362</v>
      </c>
      <c r="B44" s="473" t="s">
        <v>416</v>
      </c>
      <c r="C44" s="465">
        <v>2996.6</v>
      </c>
      <c r="D44" s="465">
        <f>C44</f>
        <v>2996.6</v>
      </c>
      <c r="E44" s="466">
        <f>E43+E42</f>
        <v>2115.6</v>
      </c>
      <c r="F44" s="467">
        <f t="shared" si="12"/>
        <v>0.70599999999999996</v>
      </c>
      <c r="G44" s="466"/>
      <c r="H44" s="466"/>
      <c r="I44" s="468"/>
      <c r="J44" s="466"/>
      <c r="K44" s="466"/>
      <c r="L44" s="468">
        <f>L42</f>
        <v>0.70599999999999996</v>
      </c>
      <c r="M44" s="465">
        <v>30</v>
      </c>
      <c r="N44" s="466">
        <v>21.2</v>
      </c>
      <c r="O44" s="468">
        <f>N44/M44</f>
        <v>0.70699999999999996</v>
      </c>
      <c r="P44" s="469"/>
      <c r="Q44" s="470"/>
      <c r="R44" s="470"/>
    </row>
    <row r="45" spans="1:20" s="305" customFormat="1" ht="66">
      <c r="A45" s="284" t="s">
        <v>364</v>
      </c>
      <c r="B45" s="285" t="s">
        <v>379</v>
      </c>
      <c r="C45" s="307">
        <v>528.5</v>
      </c>
      <c r="D45" s="307">
        <v>528.5</v>
      </c>
      <c r="E45" s="286">
        <v>137.80000000000001</v>
      </c>
      <c r="F45" s="287">
        <f t="shared" si="12"/>
        <v>0.26100000000000001</v>
      </c>
      <c r="G45" s="286"/>
      <c r="H45" s="286"/>
      <c r="I45" s="288"/>
      <c r="J45" s="286">
        <f>D45</f>
        <v>528.5</v>
      </c>
      <c r="K45" s="286">
        <f>E45</f>
        <v>137.80000000000001</v>
      </c>
      <c r="L45" s="288">
        <f>F45</f>
        <v>0.26100000000000001</v>
      </c>
      <c r="M45" s="307">
        <v>0</v>
      </c>
      <c r="N45" s="286">
        <v>0</v>
      </c>
      <c r="O45" s="288">
        <v>0</v>
      </c>
      <c r="P45" s="309"/>
      <c r="Q45" s="310"/>
      <c r="R45" s="310"/>
    </row>
    <row r="46" spans="1:20" s="167" customFormat="1" ht="15.6">
      <c r="B46" s="316" t="s">
        <v>200</v>
      </c>
      <c r="C46" s="317">
        <v>125817</v>
      </c>
      <c r="D46" s="317">
        <v>125817</v>
      </c>
      <c r="E46" s="317">
        <f>E45+E43+E42+E40+E34+E33+E32+E22+E12</f>
        <v>116685</v>
      </c>
      <c r="F46" s="318">
        <f t="shared" si="2"/>
        <v>0.92700000000000005</v>
      </c>
      <c r="G46" s="317">
        <v>0</v>
      </c>
      <c r="H46" s="317">
        <v>0</v>
      </c>
      <c r="I46" s="319">
        <v>0</v>
      </c>
      <c r="J46" s="317">
        <f>J45+J43+J42+J40+J34+J33+J32+J22+J12</f>
        <v>3495.1</v>
      </c>
      <c r="K46" s="317">
        <f>K45+K42</f>
        <v>2232.1999999999998</v>
      </c>
      <c r="L46" s="476">
        <f>K46/J46</f>
        <v>0.63900000000000001</v>
      </c>
      <c r="M46" s="317">
        <v>122321.9</v>
      </c>
      <c r="N46" s="317">
        <f>N45+N43+N42+N40+N34+N33+N32+N22+N12</f>
        <v>114452.8</v>
      </c>
      <c r="O46" s="319">
        <f t="shared" si="6"/>
        <v>0.93600000000000005</v>
      </c>
      <c r="P46" s="320"/>
      <c r="Q46" s="321"/>
      <c r="R46" s="321"/>
      <c r="S46" s="322">
        <f>N46+K46</f>
        <v>116685</v>
      </c>
      <c r="T46" s="322"/>
    </row>
    <row r="47" spans="1:20" ht="15.6"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323">
        <f>M46+J46</f>
        <v>125817</v>
      </c>
    </row>
    <row r="48" spans="1:20" ht="15.6">
      <c r="B48" s="280" t="s">
        <v>201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</row>
    <row r="50" spans="3:18" ht="15.6">
      <c r="C50" s="325">
        <f>C33+C32+C22+C19+C12</f>
        <v>110002.8</v>
      </c>
      <c r="D50" s="325"/>
      <c r="H50" s="325"/>
      <c r="O50" s="326"/>
      <c r="Q50" s="326"/>
      <c r="R50" s="326"/>
    </row>
    <row r="51" spans="3:18" ht="15.6">
      <c r="C51" s="325"/>
      <c r="D51" s="325"/>
      <c r="E51" s="324">
        <f>E46/C46</f>
        <v>0.92741839338086296</v>
      </c>
      <c r="G51" s="327"/>
      <c r="H51" s="327"/>
      <c r="I51" s="327"/>
      <c r="O51" s="326"/>
      <c r="Q51" s="326"/>
      <c r="R51" s="326"/>
    </row>
    <row r="52" spans="3:18" ht="15.6">
      <c r="G52" s="327"/>
      <c r="H52" s="327"/>
      <c r="I52" s="327"/>
      <c r="K52" s="477">
        <f>N46+K46</f>
        <v>116685</v>
      </c>
      <c r="L52" s="477">
        <f>J46+M46</f>
        <v>125817</v>
      </c>
      <c r="P52" s="326"/>
      <c r="Q52" s="326"/>
      <c r="R52" s="326"/>
    </row>
    <row r="53" spans="3:18" ht="15.6">
      <c r="C53" s="477">
        <f>D46-E46</f>
        <v>9132</v>
      </c>
      <c r="P53" s="326"/>
      <c r="Q53" s="326"/>
      <c r="R53" s="326"/>
    </row>
    <row r="54" spans="3:18" ht="15.6">
      <c r="P54" s="328"/>
      <c r="Q54" s="329"/>
      <c r="R54" s="329"/>
    </row>
    <row r="55" spans="3:18">
      <c r="D55" s="477">
        <f>D39+D38+D37+D36+D35+D32+D25+D24</f>
        <v>60316.2</v>
      </c>
      <c r="E55" s="477">
        <f>E32+E25</f>
        <v>49717.7</v>
      </c>
      <c r="O55" s="330"/>
      <c r="P55" s="330"/>
      <c r="Q55" s="330"/>
      <c r="R55" s="330"/>
    </row>
  </sheetData>
  <mergeCells count="16">
    <mergeCell ref="A42:A43"/>
    <mergeCell ref="B1:R1"/>
    <mergeCell ref="B2:R2"/>
    <mergeCell ref="B3:R3"/>
    <mergeCell ref="B4:R4"/>
    <mergeCell ref="B5:R5"/>
    <mergeCell ref="A7:A10"/>
    <mergeCell ref="B7:B10"/>
    <mergeCell ref="C7:C10"/>
    <mergeCell ref="D7:R7"/>
    <mergeCell ref="D8:F9"/>
    <mergeCell ref="G8:R8"/>
    <mergeCell ref="G9:I9"/>
    <mergeCell ref="J9:L9"/>
    <mergeCell ref="M9:O9"/>
    <mergeCell ref="P9:R9"/>
  </mergeCells>
  <pageMargins left="0.31496062992125984" right="0.11811023622047245" top="0" bottom="0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0" zoomScaleNormal="80" workbookViewId="0">
      <selection activeCell="N18" sqref="N18"/>
    </sheetView>
  </sheetViews>
  <sheetFormatPr defaultRowHeight="14.4"/>
  <cols>
    <col min="1" max="1" width="18.5546875" style="225" customWidth="1"/>
  </cols>
  <sheetData>
    <row r="1" spans="1:17">
      <c r="A1" s="500" t="s">
        <v>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17">
      <c r="A2" s="500" t="s">
        <v>224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17">
      <c r="A3" s="501" t="s">
        <v>225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</row>
    <row r="4" spans="1:17">
      <c r="A4" s="501" t="s">
        <v>272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</row>
    <row r="5" spans="1:17">
      <c r="A5" s="5"/>
      <c r="B5" s="1"/>
    </row>
    <row r="6" spans="1:17" ht="15.6" customHeight="1">
      <c r="A6" s="588" t="s">
        <v>1</v>
      </c>
      <c r="B6" s="589" t="s">
        <v>288</v>
      </c>
      <c r="C6" s="563" t="s">
        <v>136</v>
      </c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</row>
    <row r="7" spans="1:17" ht="15.6">
      <c r="A7" s="588"/>
      <c r="B7" s="590"/>
      <c r="C7" s="563" t="s">
        <v>57</v>
      </c>
      <c r="D7" s="563"/>
      <c r="E7" s="563"/>
      <c r="F7" s="563" t="s">
        <v>28</v>
      </c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</row>
    <row r="8" spans="1:17" ht="15.6">
      <c r="A8" s="588"/>
      <c r="B8" s="590"/>
      <c r="C8" s="563"/>
      <c r="D8" s="563"/>
      <c r="E8" s="563"/>
      <c r="F8" s="563" t="s">
        <v>2</v>
      </c>
      <c r="G8" s="563"/>
      <c r="H8" s="563"/>
      <c r="I8" s="563" t="s">
        <v>7</v>
      </c>
      <c r="J8" s="563"/>
      <c r="K8" s="563"/>
      <c r="L8" s="563" t="s">
        <v>137</v>
      </c>
      <c r="M8" s="563"/>
      <c r="N8" s="563"/>
      <c r="O8" s="563" t="s">
        <v>17</v>
      </c>
      <c r="P8" s="563"/>
      <c r="Q8" s="563"/>
    </row>
    <row r="9" spans="1:17" ht="52.8">
      <c r="A9" s="588"/>
      <c r="B9" s="591"/>
      <c r="C9" s="216" t="s">
        <v>270</v>
      </c>
      <c r="D9" s="216" t="s">
        <v>289</v>
      </c>
      <c r="E9" s="216" t="s">
        <v>96</v>
      </c>
      <c r="F9" s="216" t="str">
        <f>C9</f>
        <v>план за  2018 год</v>
      </c>
      <c r="G9" s="216" t="str">
        <f>D9</f>
        <v>кассовые расходы за  2018 год</v>
      </c>
      <c r="H9" s="216" t="s">
        <v>96</v>
      </c>
      <c r="I9" s="216" t="str">
        <f>F9</f>
        <v>план за  2018 год</v>
      </c>
      <c r="J9" s="216" t="str">
        <f>G9</f>
        <v>кассовые расходы за  2018 год</v>
      </c>
      <c r="K9" s="216" t="s">
        <v>96</v>
      </c>
      <c r="L9" s="216" t="str">
        <f>I9</f>
        <v>план за  2018 год</v>
      </c>
      <c r="M9" s="216" t="str">
        <f>J9</f>
        <v>кассовые расходы за  2018 год</v>
      </c>
      <c r="N9" s="216" t="s">
        <v>96</v>
      </c>
      <c r="O9" s="216" t="str">
        <f>L9</f>
        <v>план за  2018 год</v>
      </c>
      <c r="P9" s="216" t="str">
        <f>M9</f>
        <v>кассовые расходы за  2018 год</v>
      </c>
      <c r="Q9" s="216" t="s">
        <v>96</v>
      </c>
    </row>
    <row r="10" spans="1:17">
      <c r="A10" s="222">
        <v>1</v>
      </c>
      <c r="B10" s="16">
        <v>2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</row>
    <row r="11" spans="1:17" ht="52.8">
      <c r="A11" s="223" t="s">
        <v>226</v>
      </c>
      <c r="B11" s="331">
        <v>600</v>
      </c>
      <c r="C11" s="331">
        <f>L11</f>
        <v>600</v>
      </c>
      <c r="D11" s="331">
        <v>600</v>
      </c>
      <c r="E11" s="333">
        <f>D11/C11*100</f>
        <v>100</v>
      </c>
      <c r="F11" s="333"/>
      <c r="G11" s="333"/>
      <c r="H11" s="333"/>
      <c r="I11" s="333"/>
      <c r="J11" s="333"/>
      <c r="K11" s="333"/>
      <c r="L11" s="331">
        <v>600</v>
      </c>
      <c r="M11" s="331">
        <v>600</v>
      </c>
      <c r="N11" s="333">
        <f>M11/L11*100</f>
        <v>100</v>
      </c>
      <c r="O11" s="334"/>
      <c r="P11" s="334"/>
      <c r="Q11" s="334"/>
    </row>
    <row r="12" spans="1:17" ht="66">
      <c r="A12" s="223" t="s">
        <v>227</v>
      </c>
      <c r="B12" s="331">
        <v>223.2</v>
      </c>
      <c r="C12" s="331">
        <v>223.2</v>
      </c>
      <c r="D12" s="331">
        <v>200.9</v>
      </c>
      <c r="E12" s="333">
        <f t="shared" ref="E12:E16" si="0">D12/C12*100</f>
        <v>90.01</v>
      </c>
      <c r="F12" s="334"/>
      <c r="G12" s="334"/>
      <c r="H12" s="334"/>
      <c r="I12" s="334"/>
      <c r="J12" s="334"/>
      <c r="K12" s="334"/>
      <c r="L12" s="331">
        <v>223.2</v>
      </c>
      <c r="M12" s="331">
        <v>200.9</v>
      </c>
      <c r="N12" s="333">
        <f t="shared" ref="N12:N16" si="1">M12/L12*100</f>
        <v>90.01</v>
      </c>
      <c r="O12" s="334"/>
      <c r="P12" s="334"/>
      <c r="Q12" s="334"/>
    </row>
    <row r="13" spans="1:17" ht="52.8">
      <c r="A13" s="224" t="s">
        <v>249</v>
      </c>
      <c r="B13" s="331">
        <v>105</v>
      </c>
      <c r="C13" s="331">
        <f t="shared" ref="C13:C16" si="2">L13</f>
        <v>105</v>
      </c>
      <c r="D13" s="331">
        <v>105</v>
      </c>
      <c r="E13" s="333">
        <f t="shared" si="0"/>
        <v>100</v>
      </c>
      <c r="F13" s="334"/>
      <c r="G13" s="334"/>
      <c r="H13" s="334"/>
      <c r="I13" s="334"/>
      <c r="J13" s="334"/>
      <c r="K13" s="334"/>
      <c r="L13" s="331">
        <v>105</v>
      </c>
      <c r="M13" s="331">
        <v>105</v>
      </c>
      <c r="N13" s="333">
        <f t="shared" si="1"/>
        <v>100</v>
      </c>
      <c r="O13" s="334"/>
      <c r="P13" s="334"/>
      <c r="Q13" s="334"/>
    </row>
    <row r="14" spans="1:17" ht="52.8">
      <c r="A14" s="223" t="s">
        <v>250</v>
      </c>
      <c r="B14" s="331">
        <v>54</v>
      </c>
      <c r="C14" s="331">
        <f t="shared" si="2"/>
        <v>54</v>
      </c>
      <c r="D14" s="331">
        <v>54</v>
      </c>
      <c r="E14" s="333">
        <f t="shared" si="0"/>
        <v>100</v>
      </c>
      <c r="F14" s="334"/>
      <c r="G14" s="334"/>
      <c r="H14" s="334"/>
      <c r="I14" s="334"/>
      <c r="J14" s="334"/>
      <c r="K14" s="334"/>
      <c r="L14" s="331">
        <v>54</v>
      </c>
      <c r="M14" s="331">
        <v>54</v>
      </c>
      <c r="N14" s="333">
        <f t="shared" si="1"/>
        <v>100</v>
      </c>
      <c r="O14" s="334"/>
      <c r="P14" s="334"/>
      <c r="Q14" s="334"/>
    </row>
    <row r="15" spans="1:17" ht="52.8">
      <c r="A15" s="223" t="s">
        <v>251</v>
      </c>
      <c r="B15" s="331">
        <v>75</v>
      </c>
      <c r="C15" s="331">
        <v>75</v>
      </c>
      <c r="D15" s="331">
        <v>0</v>
      </c>
      <c r="E15" s="333">
        <f t="shared" si="0"/>
        <v>0</v>
      </c>
      <c r="F15" s="334"/>
      <c r="G15" s="334"/>
      <c r="H15" s="334"/>
      <c r="I15" s="334"/>
      <c r="J15" s="334"/>
      <c r="K15" s="334"/>
      <c r="L15" s="331">
        <v>75</v>
      </c>
      <c r="M15" s="331">
        <v>0</v>
      </c>
      <c r="N15" s="333">
        <f t="shared" si="1"/>
        <v>0</v>
      </c>
      <c r="O15" s="334"/>
      <c r="P15" s="334"/>
      <c r="Q15" s="334"/>
    </row>
    <row r="16" spans="1:17" ht="92.4">
      <c r="A16" s="223" t="s">
        <v>287</v>
      </c>
      <c r="B16" s="331">
        <v>55</v>
      </c>
      <c r="C16" s="331">
        <f t="shared" si="2"/>
        <v>55</v>
      </c>
      <c r="D16" s="331">
        <v>0</v>
      </c>
      <c r="E16" s="333">
        <f t="shared" si="0"/>
        <v>0</v>
      </c>
      <c r="F16" s="334"/>
      <c r="G16" s="334"/>
      <c r="H16" s="334"/>
      <c r="I16" s="334"/>
      <c r="J16" s="334"/>
      <c r="K16" s="334"/>
      <c r="L16" s="331">
        <v>55</v>
      </c>
      <c r="M16" s="331">
        <v>0</v>
      </c>
      <c r="N16" s="333">
        <f t="shared" si="1"/>
        <v>0</v>
      </c>
      <c r="O16" s="334"/>
      <c r="P16" s="334"/>
      <c r="Q16" s="334"/>
    </row>
    <row r="17" spans="1:17" ht="26.4">
      <c r="A17" s="23" t="s">
        <v>8</v>
      </c>
      <c r="B17" s="332">
        <f>SUM(B11:B16)</f>
        <v>1112.2</v>
      </c>
      <c r="C17" s="332">
        <f>SUM(C11:C16)</f>
        <v>1112.2</v>
      </c>
      <c r="D17" s="332">
        <f>SUM(D11:D16)</f>
        <v>959.9</v>
      </c>
      <c r="E17" s="335">
        <f>D17/C17*100</f>
        <v>86.31</v>
      </c>
      <c r="F17" s="334"/>
      <c r="G17" s="334"/>
      <c r="H17" s="334"/>
      <c r="I17" s="334"/>
      <c r="J17" s="334"/>
      <c r="K17" s="334"/>
      <c r="L17" s="332">
        <f t="shared" ref="L17:M17" si="3">SUM(L11:L16)</f>
        <v>1112.2</v>
      </c>
      <c r="M17" s="332">
        <f t="shared" si="3"/>
        <v>959.9</v>
      </c>
      <c r="N17" s="335">
        <f>M17/L17*100</f>
        <v>86.31</v>
      </c>
      <c r="O17" s="334"/>
      <c r="P17" s="334"/>
      <c r="Q17" s="334"/>
    </row>
    <row r="19" spans="1:17" ht="55.2" customHeight="1">
      <c r="A19" s="225" t="s">
        <v>252</v>
      </c>
      <c r="M19" s="225" t="s">
        <v>253</v>
      </c>
    </row>
  </sheetData>
  <mergeCells count="13">
    <mergeCell ref="A1:Q1"/>
    <mergeCell ref="A2:Q2"/>
    <mergeCell ref="A3:Q3"/>
    <mergeCell ref="A4:Q4"/>
    <mergeCell ref="C6:Q6"/>
    <mergeCell ref="A6:A9"/>
    <mergeCell ref="B6:B9"/>
    <mergeCell ref="C7:E8"/>
    <mergeCell ref="F7:Q7"/>
    <mergeCell ref="F8:H8"/>
    <mergeCell ref="I8:K8"/>
    <mergeCell ref="L8:N8"/>
    <mergeCell ref="O8:Q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5" zoomScaleNormal="95" workbookViewId="0">
      <pane xSplit="1" ySplit="10" topLeftCell="B23" activePane="bottomRight" state="frozen"/>
      <selection pane="topRight" activeCell="B1" sqref="B1"/>
      <selection pane="bottomLeft" activeCell="A11" sqref="A11"/>
      <selection pane="bottomRight" activeCell="C13" sqref="C13"/>
    </sheetView>
  </sheetViews>
  <sheetFormatPr defaultColWidth="0" defaultRowHeight="13.2"/>
  <cols>
    <col min="1" max="1" width="35.88671875" style="1" customWidth="1"/>
    <col min="2" max="2" width="8.109375" style="1" customWidth="1"/>
    <col min="3" max="3" width="8" style="1" customWidth="1"/>
    <col min="4" max="4" width="9.6640625" style="1" customWidth="1"/>
    <col min="5" max="5" width="8.109375" style="1" customWidth="1"/>
    <col min="6" max="6" width="8.6640625" style="1" customWidth="1"/>
    <col min="7" max="7" width="10.44140625" style="1" customWidth="1"/>
    <col min="8" max="8" width="7.109375" style="1" customWidth="1"/>
    <col min="9" max="9" width="10.109375" style="1" customWidth="1"/>
    <col min="10" max="10" width="11.88671875" style="1" customWidth="1"/>
    <col min="11" max="12" width="8.5546875" style="1" customWidth="1"/>
    <col min="13" max="13" width="9.88671875" style="1" customWidth="1"/>
    <col min="14" max="14" width="8.33203125" style="1" customWidth="1"/>
    <col min="15" max="232" width="9.109375" style="1" customWidth="1"/>
    <col min="233" max="233" width="39.88671875" style="1" customWidth="1"/>
    <col min="234" max="234" width="11.109375" style="1" customWidth="1"/>
    <col min="235" max="235" width="0" style="1" hidden="1" customWidth="1"/>
    <col min="236" max="236" width="9.5546875" style="1" customWidth="1"/>
    <col min="237" max="237" width="6.5546875" style="1" customWidth="1"/>
    <col min="238" max="16384" width="0" style="1" hidden="1"/>
  </cols>
  <sheetData>
    <row r="1" spans="1:17">
      <c r="A1" s="500" t="s">
        <v>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</row>
    <row r="2" spans="1:17">
      <c r="A2" s="500" t="s">
        <v>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</row>
    <row r="3" spans="1:17" ht="15" customHeight="1">
      <c r="A3" s="501" t="s">
        <v>23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</row>
    <row r="4" spans="1:17" ht="15" customHeight="1">
      <c r="A4" s="501" t="s">
        <v>255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</row>
    <row r="5" spans="1:17">
      <c r="K5" s="13"/>
      <c r="L5" s="13"/>
      <c r="M5" s="13"/>
      <c r="N5" s="13"/>
      <c r="Q5" s="13" t="s">
        <v>0</v>
      </c>
    </row>
    <row r="6" spans="1:17" s="2" customFormat="1" ht="16.5" customHeight="1">
      <c r="A6" s="499" t="s">
        <v>1</v>
      </c>
      <c r="B6" s="499" t="s">
        <v>256</v>
      </c>
      <c r="C6" s="505" t="s">
        <v>257</v>
      </c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</row>
    <row r="7" spans="1:17" s="2" customFormat="1" ht="15" customHeight="1">
      <c r="A7" s="499"/>
      <c r="B7" s="499"/>
      <c r="C7" s="504" t="s">
        <v>6</v>
      </c>
      <c r="D7" s="504"/>
      <c r="E7" s="504"/>
      <c r="F7" s="502" t="s">
        <v>9</v>
      </c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</row>
    <row r="8" spans="1:17" s="2" customFormat="1" ht="16.5" customHeight="1">
      <c r="A8" s="499"/>
      <c r="B8" s="499"/>
      <c r="C8" s="504"/>
      <c r="D8" s="504"/>
      <c r="E8" s="504"/>
      <c r="F8" s="503" t="s">
        <v>2</v>
      </c>
      <c r="G8" s="503"/>
      <c r="H8" s="503"/>
      <c r="I8" s="502" t="s">
        <v>7</v>
      </c>
      <c r="J8" s="502"/>
      <c r="K8" s="502"/>
      <c r="L8" s="502" t="s">
        <v>3</v>
      </c>
      <c r="M8" s="502"/>
      <c r="N8" s="502"/>
      <c r="O8" s="502" t="s">
        <v>17</v>
      </c>
      <c r="P8" s="502"/>
      <c r="Q8" s="502"/>
    </row>
    <row r="9" spans="1:17" s="2" customFormat="1" ht="77.25" customHeight="1">
      <c r="A9" s="499"/>
      <c r="B9" s="499"/>
      <c r="C9" s="337" t="s">
        <v>258</v>
      </c>
      <c r="D9" s="338" t="s">
        <v>259</v>
      </c>
      <c r="E9" s="337" t="s">
        <v>11</v>
      </c>
      <c r="F9" s="337" t="s">
        <v>258</v>
      </c>
      <c r="G9" s="338" t="s">
        <v>259</v>
      </c>
      <c r="H9" s="337" t="s">
        <v>11</v>
      </c>
      <c r="I9" s="337" t="s">
        <v>258</v>
      </c>
      <c r="J9" s="338" t="s">
        <v>259</v>
      </c>
      <c r="K9" s="337" t="s">
        <v>11</v>
      </c>
      <c r="L9" s="337" t="s">
        <v>258</v>
      </c>
      <c r="M9" s="338" t="s">
        <v>259</v>
      </c>
      <c r="N9" s="337" t="s">
        <v>11</v>
      </c>
      <c r="O9" s="337" t="s">
        <v>258</v>
      </c>
      <c r="P9" s="338" t="s">
        <v>259</v>
      </c>
      <c r="Q9" s="337" t="s">
        <v>11</v>
      </c>
    </row>
    <row r="10" spans="1:17" ht="15.75" customHeight="1">
      <c r="A10" s="15">
        <v>1</v>
      </c>
      <c r="B10" s="16">
        <v>2</v>
      </c>
      <c r="C10" s="15">
        <v>3</v>
      </c>
      <c r="D10" s="16">
        <v>4</v>
      </c>
      <c r="E10" s="15">
        <v>5</v>
      </c>
      <c r="F10" s="16">
        <v>6</v>
      </c>
      <c r="G10" s="15">
        <v>7</v>
      </c>
      <c r="H10" s="16">
        <v>8</v>
      </c>
      <c r="I10" s="15">
        <v>9</v>
      </c>
      <c r="J10" s="16">
        <v>10</v>
      </c>
      <c r="K10" s="15">
        <v>11</v>
      </c>
      <c r="L10" s="16">
        <v>12</v>
      </c>
      <c r="M10" s="15">
        <v>13</v>
      </c>
      <c r="N10" s="16">
        <v>14</v>
      </c>
      <c r="O10" s="15">
        <v>15</v>
      </c>
      <c r="P10" s="16">
        <v>16</v>
      </c>
      <c r="Q10" s="15">
        <v>17</v>
      </c>
    </row>
    <row r="11" spans="1:17" s="5" customFormat="1" ht="44.25" customHeight="1">
      <c r="A11" s="17" t="s">
        <v>19</v>
      </c>
      <c r="B11" s="18">
        <f>SUM(B12:B16)</f>
        <v>2560.4</v>
      </c>
      <c r="C11" s="18">
        <f>SUM(C12:C16)</f>
        <v>2560.4</v>
      </c>
      <c r="D11" s="18">
        <f>SUM(D12:D16)</f>
        <v>2486.1</v>
      </c>
      <c r="E11" s="18">
        <f>D11/C11*100</f>
        <v>97.1</v>
      </c>
      <c r="F11" s="18">
        <f>SUM(F12:F16)</f>
        <v>0</v>
      </c>
      <c r="G11" s="18">
        <f>SUM(G12:G16)</f>
        <v>0</v>
      </c>
      <c r="H11" s="18">
        <v>0</v>
      </c>
      <c r="I11" s="18">
        <f>SUM(I12:I16)</f>
        <v>0</v>
      </c>
      <c r="J11" s="18">
        <f>SUM(J12:J16)</f>
        <v>0</v>
      </c>
      <c r="K11" s="18">
        <v>0</v>
      </c>
      <c r="L11" s="18">
        <f>SUM(L12:L16)</f>
        <v>2560.4</v>
      </c>
      <c r="M11" s="18">
        <f>SUM(M12:M16)</f>
        <v>2486.1</v>
      </c>
      <c r="N11" s="18">
        <f>M11/L11*100</f>
        <v>97.1</v>
      </c>
      <c r="O11" s="18">
        <f>SUM(O12:O16)</f>
        <v>0</v>
      </c>
      <c r="P11" s="18">
        <f>SUM(P12:P16)</f>
        <v>0</v>
      </c>
      <c r="Q11" s="18">
        <v>0</v>
      </c>
    </row>
    <row r="12" spans="1:17" ht="44.25" customHeight="1">
      <c r="A12" s="19" t="s">
        <v>12</v>
      </c>
      <c r="B12" s="3">
        <v>730</v>
      </c>
      <c r="C12" s="343">
        <f>L12</f>
        <v>730</v>
      </c>
      <c r="D12" s="3">
        <v>730</v>
      </c>
      <c r="E12" s="3">
        <f>D12/C12*100</f>
        <v>100</v>
      </c>
      <c r="F12" s="3"/>
      <c r="G12" s="3"/>
      <c r="H12" s="3">
        <v>0</v>
      </c>
      <c r="I12" s="3"/>
      <c r="J12" s="3"/>
      <c r="K12" s="3">
        <v>0</v>
      </c>
      <c r="L12" s="343">
        <f>B12</f>
        <v>730</v>
      </c>
      <c r="M12" s="4">
        <v>730</v>
      </c>
      <c r="N12" s="3">
        <f>M12/L12*100</f>
        <v>100</v>
      </c>
      <c r="O12" s="3"/>
      <c r="P12" s="3"/>
      <c r="Q12" s="3">
        <v>0</v>
      </c>
    </row>
    <row r="13" spans="1:17" ht="56.25" customHeight="1">
      <c r="A13" s="19" t="s">
        <v>260</v>
      </c>
      <c r="B13" s="3">
        <v>1280</v>
      </c>
      <c r="C13" s="343">
        <f>L13</f>
        <v>1280</v>
      </c>
      <c r="D13" s="3">
        <f t="shared" ref="D13:D24" si="0">G13+J13+M13+P13</f>
        <v>1274.2</v>
      </c>
      <c r="E13" s="3">
        <f>D13/C13*100</f>
        <v>99.5</v>
      </c>
      <c r="F13" s="3"/>
      <c r="G13" s="3"/>
      <c r="H13" s="3">
        <v>0</v>
      </c>
      <c r="I13" s="3"/>
      <c r="J13" s="3"/>
      <c r="K13" s="3">
        <v>0</v>
      </c>
      <c r="L13" s="344">
        <f>B13</f>
        <v>1280</v>
      </c>
      <c r="M13" s="4">
        <v>1274.2</v>
      </c>
      <c r="N13" s="3">
        <f>M13/L13*100</f>
        <v>99.5</v>
      </c>
      <c r="O13" s="3"/>
      <c r="P13" s="3"/>
      <c r="Q13" s="3">
        <v>0</v>
      </c>
    </row>
    <row r="14" spans="1:17" ht="79.5" customHeight="1">
      <c r="A14" s="19" t="s">
        <v>261</v>
      </c>
      <c r="B14" s="3">
        <v>0</v>
      </c>
      <c r="C14" s="343">
        <v>0</v>
      </c>
      <c r="D14" s="3">
        <f t="shared" si="0"/>
        <v>0</v>
      </c>
      <c r="E14" s="3">
        <v>0</v>
      </c>
      <c r="F14" s="3"/>
      <c r="G14" s="3"/>
      <c r="H14" s="3">
        <v>0</v>
      </c>
      <c r="I14" s="3"/>
      <c r="J14" s="3"/>
      <c r="K14" s="3">
        <v>0</v>
      </c>
      <c r="L14" s="344">
        <v>0</v>
      </c>
      <c r="M14" s="4">
        <v>0</v>
      </c>
      <c r="N14" s="3">
        <v>0</v>
      </c>
      <c r="O14" s="3"/>
      <c r="P14" s="3"/>
      <c r="Q14" s="3">
        <v>0</v>
      </c>
    </row>
    <row r="15" spans="1:17" ht="84.75" customHeight="1">
      <c r="A15" s="20" t="s">
        <v>262</v>
      </c>
      <c r="B15" s="3">
        <v>500.4</v>
      </c>
      <c r="C15" s="343">
        <f t="shared" ref="C15:C24" si="1">F15+I15+L15+O15</f>
        <v>500.4</v>
      </c>
      <c r="D15" s="3">
        <f t="shared" si="0"/>
        <v>481.9</v>
      </c>
      <c r="E15" s="3">
        <f>D15/C15*100</f>
        <v>96.3</v>
      </c>
      <c r="F15" s="3"/>
      <c r="G15" s="3"/>
      <c r="H15" s="3">
        <v>0</v>
      </c>
      <c r="I15" s="3"/>
      <c r="J15" s="3"/>
      <c r="K15" s="3">
        <v>0</v>
      </c>
      <c r="L15" s="344">
        <f>B15</f>
        <v>500.4</v>
      </c>
      <c r="M15" s="4">
        <v>481.9</v>
      </c>
      <c r="N15" s="3">
        <f>M15/L15*100</f>
        <v>96.3</v>
      </c>
      <c r="O15" s="3"/>
      <c r="P15" s="3"/>
      <c r="Q15" s="3">
        <v>0</v>
      </c>
    </row>
    <row r="16" spans="1:17" ht="107.25" customHeight="1">
      <c r="A16" s="20" t="s">
        <v>13</v>
      </c>
      <c r="B16" s="3">
        <v>50</v>
      </c>
      <c r="C16" s="343">
        <f t="shared" si="1"/>
        <v>50</v>
      </c>
      <c r="D16" s="3">
        <f t="shared" si="0"/>
        <v>0</v>
      </c>
      <c r="E16" s="3">
        <v>0</v>
      </c>
      <c r="F16" s="3"/>
      <c r="G16" s="3"/>
      <c r="H16" s="3">
        <v>0</v>
      </c>
      <c r="I16" s="3"/>
      <c r="J16" s="3"/>
      <c r="K16" s="3">
        <v>0</v>
      </c>
      <c r="L16" s="344">
        <v>50</v>
      </c>
      <c r="M16" s="4">
        <v>0</v>
      </c>
      <c r="N16" s="3">
        <v>0</v>
      </c>
      <c r="O16" s="3"/>
      <c r="P16" s="3"/>
      <c r="Q16" s="3">
        <v>0</v>
      </c>
    </row>
    <row r="17" spans="1:17" s="5" customFormat="1" ht="39.6" customHeight="1">
      <c r="A17" s="17" t="s">
        <v>20</v>
      </c>
      <c r="B17" s="18">
        <f>SUM(B18)</f>
        <v>142</v>
      </c>
      <c r="C17" s="18">
        <f>SUM(C18)</f>
        <v>142</v>
      </c>
      <c r="D17" s="18">
        <f>SUM(D18)</f>
        <v>139.9</v>
      </c>
      <c r="E17" s="18">
        <f>D17/C17*100</f>
        <v>98.5</v>
      </c>
      <c r="F17" s="18">
        <f>SUM(F18)</f>
        <v>0</v>
      </c>
      <c r="G17" s="18">
        <f>SUM(G18)</f>
        <v>0</v>
      </c>
      <c r="H17" s="18">
        <v>0</v>
      </c>
      <c r="I17" s="18">
        <f>SUM(I18)</f>
        <v>0</v>
      </c>
      <c r="J17" s="18">
        <f>SUM(J18)</f>
        <v>0</v>
      </c>
      <c r="K17" s="18">
        <v>0</v>
      </c>
      <c r="L17" s="18">
        <f>SUM(L18)</f>
        <v>142</v>
      </c>
      <c r="M17" s="18">
        <f>SUM(M18)</f>
        <v>139.9</v>
      </c>
      <c r="N17" s="18">
        <f>M17/L17*100</f>
        <v>98.5</v>
      </c>
      <c r="O17" s="18">
        <f>SUM(O18)</f>
        <v>0</v>
      </c>
      <c r="P17" s="18">
        <f>SUM(P18)</f>
        <v>0</v>
      </c>
      <c r="Q17" s="18">
        <v>0</v>
      </c>
    </row>
    <row r="18" spans="1:17" ht="49.5" customHeight="1">
      <c r="A18" s="20" t="s">
        <v>263</v>
      </c>
      <c r="B18" s="338">
        <v>142</v>
      </c>
      <c r="C18" s="343">
        <f>L18</f>
        <v>142</v>
      </c>
      <c r="D18" s="3">
        <f t="shared" si="0"/>
        <v>139.9</v>
      </c>
      <c r="E18" s="3">
        <f>D18/C18*100</f>
        <v>98.5</v>
      </c>
      <c r="F18" s="3"/>
      <c r="G18" s="3"/>
      <c r="H18" s="3">
        <v>0</v>
      </c>
      <c r="I18" s="338"/>
      <c r="J18" s="3"/>
      <c r="K18" s="3">
        <v>0</v>
      </c>
      <c r="L18" s="344">
        <f>B18</f>
        <v>142</v>
      </c>
      <c r="M18" s="4">
        <v>139.9</v>
      </c>
      <c r="N18" s="3">
        <f>M18/L18*100</f>
        <v>98.5</v>
      </c>
      <c r="O18" s="338"/>
      <c r="P18" s="4"/>
      <c r="Q18" s="3">
        <v>0</v>
      </c>
    </row>
    <row r="19" spans="1:17" ht="48" customHeight="1">
      <c r="A19" s="21" t="s">
        <v>21</v>
      </c>
      <c r="B19" s="18">
        <f>SUM(B20)</f>
        <v>20</v>
      </c>
      <c r="C19" s="18">
        <f>SUM(C20)</f>
        <v>20</v>
      </c>
      <c r="D19" s="18">
        <f>SUM(D20)</f>
        <v>20</v>
      </c>
      <c r="E19" s="18"/>
      <c r="F19" s="18">
        <f>SUM(F20)</f>
        <v>0</v>
      </c>
      <c r="G19" s="18">
        <f>SUM(G20)</f>
        <v>0</v>
      </c>
      <c r="H19" s="18">
        <v>0</v>
      </c>
      <c r="I19" s="18">
        <f>SUM(I20)</f>
        <v>0</v>
      </c>
      <c r="J19" s="18">
        <f>SUM(J20)</f>
        <v>0</v>
      </c>
      <c r="K19" s="18">
        <v>0</v>
      </c>
      <c r="L19" s="18">
        <f>SUM(L20)</f>
        <v>20</v>
      </c>
      <c r="M19" s="18">
        <f>SUM(M20)</f>
        <v>20</v>
      </c>
      <c r="N19" s="18">
        <f>M19/L19*100</f>
        <v>100</v>
      </c>
      <c r="O19" s="18">
        <f>SUM(O20)</f>
        <v>0</v>
      </c>
      <c r="P19" s="18">
        <f>SUM(P20)</f>
        <v>0</v>
      </c>
      <c r="Q19" s="18">
        <v>0</v>
      </c>
    </row>
    <row r="20" spans="1:17" ht="66">
      <c r="A20" s="20" t="s">
        <v>14</v>
      </c>
      <c r="B20" s="22">
        <v>20</v>
      </c>
      <c r="C20" s="18">
        <f>L20</f>
        <v>20</v>
      </c>
      <c r="D20" s="3">
        <f t="shared" si="0"/>
        <v>20</v>
      </c>
      <c r="E20" s="3">
        <v>100</v>
      </c>
      <c r="F20" s="3"/>
      <c r="G20" s="3"/>
      <c r="H20" s="3">
        <v>0</v>
      </c>
      <c r="I20" s="338"/>
      <c r="J20" s="3"/>
      <c r="K20" s="3">
        <v>0</v>
      </c>
      <c r="L20" s="18">
        <v>20</v>
      </c>
      <c r="M20" s="4">
        <v>20</v>
      </c>
      <c r="N20" s="3">
        <f>M20/L20*100</f>
        <v>100</v>
      </c>
      <c r="O20" s="338"/>
      <c r="P20" s="4"/>
      <c r="Q20" s="3">
        <v>0</v>
      </c>
    </row>
    <row r="21" spans="1:17" s="5" customFormat="1" ht="43.5" customHeight="1">
      <c r="A21" s="21" t="s">
        <v>22</v>
      </c>
      <c r="B21" s="18">
        <f>SUM(B22:B24)</f>
        <v>580.29999999999995</v>
      </c>
      <c r="C21" s="18">
        <f>SUM(C22:C24)</f>
        <v>580.29999999999995</v>
      </c>
      <c r="D21" s="18">
        <f>SUM(D22:D24)</f>
        <v>425</v>
      </c>
      <c r="E21" s="18"/>
      <c r="F21" s="18">
        <f>SUM(F22:F24)</f>
        <v>0</v>
      </c>
      <c r="G21" s="18">
        <f>SUM(G22:G24)</f>
        <v>0</v>
      </c>
      <c r="H21" s="18">
        <v>0</v>
      </c>
      <c r="I21" s="18">
        <f>SUM(I22:I24)</f>
        <v>0</v>
      </c>
      <c r="J21" s="18">
        <f>SUM(J22:J24)</f>
        <v>0</v>
      </c>
      <c r="K21" s="18">
        <v>0</v>
      </c>
      <c r="L21" s="18">
        <f>SUM(L22:L24)</f>
        <v>580.29999999999995</v>
      </c>
      <c r="M21" s="18">
        <f>SUM(M22:M24)</f>
        <v>425</v>
      </c>
      <c r="N21" s="18">
        <f>M21/L21*100</f>
        <v>73.2</v>
      </c>
      <c r="O21" s="18">
        <f>SUM(O22:O24)</f>
        <v>0</v>
      </c>
      <c r="P21" s="18">
        <f>SUM(P22:P24)</f>
        <v>0</v>
      </c>
      <c r="Q21" s="18">
        <v>0</v>
      </c>
    </row>
    <row r="22" spans="1:17" ht="39.6">
      <c r="A22" s="20" t="s">
        <v>15</v>
      </c>
      <c r="B22" s="22">
        <v>150</v>
      </c>
      <c r="C22" s="343">
        <f t="shared" si="1"/>
        <v>150</v>
      </c>
      <c r="D22" s="3">
        <f t="shared" si="0"/>
        <v>11.1</v>
      </c>
      <c r="E22" s="3"/>
      <c r="F22" s="3"/>
      <c r="G22" s="3"/>
      <c r="H22" s="3">
        <v>0</v>
      </c>
      <c r="I22" s="338"/>
      <c r="J22" s="3"/>
      <c r="K22" s="3">
        <v>0</v>
      </c>
      <c r="L22" s="344">
        <v>150</v>
      </c>
      <c r="M22" s="4">
        <v>11.1</v>
      </c>
      <c r="N22" s="3">
        <f t="shared" ref="N22:N24" si="2">M22/L22*100</f>
        <v>7.4</v>
      </c>
      <c r="O22" s="338"/>
      <c r="P22" s="4"/>
      <c r="Q22" s="3">
        <v>0</v>
      </c>
    </row>
    <row r="23" spans="1:17" ht="26.4">
      <c r="A23" s="20" t="s">
        <v>16</v>
      </c>
      <c r="B23" s="22">
        <v>220</v>
      </c>
      <c r="C23" s="343">
        <f t="shared" si="1"/>
        <v>220</v>
      </c>
      <c r="D23" s="3">
        <f t="shared" si="0"/>
        <v>203.7</v>
      </c>
      <c r="E23" s="3"/>
      <c r="F23" s="3"/>
      <c r="G23" s="3"/>
      <c r="H23" s="3">
        <v>0</v>
      </c>
      <c r="I23" s="338"/>
      <c r="J23" s="3"/>
      <c r="K23" s="3">
        <v>0</v>
      </c>
      <c r="L23" s="344">
        <v>220</v>
      </c>
      <c r="M23" s="4">
        <v>203.7</v>
      </c>
      <c r="N23" s="3">
        <f t="shared" si="2"/>
        <v>92.6</v>
      </c>
      <c r="O23" s="338"/>
      <c r="P23" s="4"/>
      <c r="Q23" s="3">
        <v>0</v>
      </c>
    </row>
    <row r="24" spans="1:17" ht="39.6">
      <c r="A24" s="20" t="s">
        <v>264</v>
      </c>
      <c r="B24" s="22">
        <v>210.3</v>
      </c>
      <c r="C24" s="343">
        <f t="shared" si="1"/>
        <v>210.3</v>
      </c>
      <c r="D24" s="3">
        <f t="shared" si="0"/>
        <v>210.2</v>
      </c>
      <c r="E24" s="3"/>
      <c r="F24" s="3"/>
      <c r="G24" s="3"/>
      <c r="H24" s="3">
        <v>0</v>
      </c>
      <c r="I24" s="338"/>
      <c r="J24" s="3"/>
      <c r="K24" s="3">
        <v>0</v>
      </c>
      <c r="L24" s="344">
        <v>210.3</v>
      </c>
      <c r="M24" s="4">
        <v>210.2</v>
      </c>
      <c r="N24" s="3">
        <f t="shared" si="2"/>
        <v>100</v>
      </c>
      <c r="O24" s="338"/>
      <c r="P24" s="4"/>
      <c r="Q24" s="3">
        <v>0</v>
      </c>
    </row>
    <row r="25" spans="1:17" s="5" customFormat="1" ht="15" customHeight="1">
      <c r="A25" s="23" t="s">
        <v>8</v>
      </c>
      <c r="B25" s="24">
        <f>B11+B17+B19+B21</f>
        <v>3302.7</v>
      </c>
      <c r="C25" s="24">
        <f>C11+C17+C19+C21</f>
        <v>3302.7</v>
      </c>
      <c r="D25" s="24">
        <f>D11+D17+D19+D21</f>
        <v>3071</v>
      </c>
      <c r="E25" s="24">
        <f>D25/C25*100</f>
        <v>93</v>
      </c>
      <c r="F25" s="24">
        <f>F11+F17+F19+F21</f>
        <v>0</v>
      </c>
      <c r="G25" s="24">
        <f>G11+G17+G19+G21</f>
        <v>0</v>
      </c>
      <c r="H25" s="24">
        <v>0</v>
      </c>
      <c r="I25" s="24">
        <f>I11+I17+I19+I21</f>
        <v>0</v>
      </c>
      <c r="J25" s="24">
        <f>J11+J17+J19+J21</f>
        <v>0</v>
      </c>
      <c r="K25" s="24">
        <v>0</v>
      </c>
      <c r="L25" s="24">
        <f>L11+L17+L19+L21</f>
        <v>3302.7</v>
      </c>
      <c r="M25" s="24">
        <f>M11+M17+M19+M21</f>
        <v>3071</v>
      </c>
      <c r="N25" s="24">
        <f>M25/L25*100</f>
        <v>93</v>
      </c>
      <c r="O25" s="24">
        <f>O11+O17+O19+O21</f>
        <v>0</v>
      </c>
      <c r="P25" s="24">
        <f>P11+P17+P19+P21</f>
        <v>0</v>
      </c>
      <c r="Q25" s="24">
        <v>0</v>
      </c>
    </row>
    <row r="26" spans="1:17" ht="69" customHeight="1">
      <c r="A26" s="498" t="s">
        <v>18</v>
      </c>
      <c r="B26" s="498"/>
      <c r="C26" s="498"/>
      <c r="D26" s="498"/>
      <c r="E26" s="6"/>
      <c r="F26" s="7"/>
      <c r="G26" s="7"/>
      <c r="H26" s="7"/>
      <c r="I26" s="25" t="s">
        <v>10</v>
      </c>
      <c r="J26" s="7"/>
      <c r="L26" s="14"/>
      <c r="M26" s="14"/>
      <c r="N26" s="14"/>
    </row>
    <row r="27" spans="1:17">
      <c r="A27" s="8"/>
      <c r="B27" s="9"/>
      <c r="C27" s="10"/>
      <c r="D27" s="11"/>
      <c r="E27" s="11"/>
      <c r="F27" s="11"/>
      <c r="G27" s="11"/>
      <c r="H27" s="12"/>
    </row>
  </sheetData>
  <mergeCells count="14">
    <mergeCell ref="A26:D26"/>
    <mergeCell ref="A6:A9"/>
    <mergeCell ref="A1:Q1"/>
    <mergeCell ref="A2:Q2"/>
    <mergeCell ref="A3:Q3"/>
    <mergeCell ref="I8:K8"/>
    <mergeCell ref="L8:N8"/>
    <mergeCell ref="F8:H8"/>
    <mergeCell ref="B6:B9"/>
    <mergeCell ref="C7:E8"/>
    <mergeCell ref="O8:Q8"/>
    <mergeCell ref="C6:Q6"/>
    <mergeCell ref="F7:Q7"/>
    <mergeCell ref="A4:Q4"/>
  </mergeCells>
  <phoneticPr fontId="2" type="noConversion"/>
  <printOptions horizontalCentered="1"/>
  <pageMargins left="0" right="0" top="0.59055118110236227" bottom="0.19685039370078741" header="0" footer="0.19685039370078741"/>
  <pageSetup paperSize="9" scale="79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80" zoomScaleNormal="100" zoomScaleSheetLayoutView="80" workbookViewId="0">
      <selection activeCell="D21" sqref="D21"/>
    </sheetView>
  </sheetViews>
  <sheetFormatPr defaultColWidth="9.109375" defaultRowHeight="16.8"/>
  <cols>
    <col min="1" max="1" width="65.6640625" style="359" customWidth="1"/>
    <col min="2" max="2" width="12.5546875" style="346" customWidth="1"/>
    <col min="3" max="3" width="12.88671875" style="346" customWidth="1"/>
    <col min="4" max="4" width="14.33203125" style="346" customWidth="1"/>
    <col min="5" max="5" width="8.109375" style="346" bestFit="1" customWidth="1"/>
    <col min="6" max="6" width="14" style="346" customWidth="1"/>
    <col min="7" max="7" width="13.33203125" style="348" customWidth="1"/>
    <col min="8" max="8" width="8.77734375" style="348" customWidth="1"/>
    <col min="9" max="9" width="9.109375" style="348"/>
    <col min="10" max="16384" width="9.109375" style="346"/>
  </cols>
  <sheetData>
    <row r="1" spans="1:17" ht="14.4" customHeight="1">
      <c r="A1" s="508" t="s">
        <v>268</v>
      </c>
      <c r="B1" s="508"/>
      <c r="C1" s="508"/>
      <c r="D1" s="508"/>
      <c r="E1" s="508"/>
      <c r="F1" s="508"/>
      <c r="G1" s="508"/>
      <c r="H1" s="508"/>
      <c r="I1" s="345"/>
      <c r="J1" s="345"/>
      <c r="K1" s="345"/>
      <c r="L1" s="345"/>
      <c r="M1" s="345"/>
      <c r="N1" s="345"/>
      <c r="O1" s="345"/>
      <c r="P1" s="345"/>
      <c r="Q1" s="345"/>
    </row>
    <row r="2" spans="1:17" ht="14.4" customHeight="1">
      <c r="A2" s="508" t="s">
        <v>269</v>
      </c>
      <c r="B2" s="508"/>
      <c r="C2" s="508"/>
      <c r="D2" s="508"/>
      <c r="E2" s="508"/>
      <c r="F2" s="508"/>
      <c r="G2" s="508"/>
      <c r="H2" s="508"/>
      <c r="I2" s="345"/>
      <c r="J2" s="345"/>
      <c r="K2" s="345"/>
      <c r="L2" s="345"/>
      <c r="M2" s="345"/>
      <c r="N2" s="345"/>
      <c r="O2" s="345"/>
      <c r="P2" s="345"/>
      <c r="Q2" s="345"/>
    </row>
    <row r="3" spans="1:17" ht="17.399999999999999" thickBot="1">
      <c r="A3" s="509" t="s">
        <v>0</v>
      </c>
      <c r="B3" s="509"/>
      <c r="C3" s="509"/>
      <c r="D3" s="509"/>
      <c r="E3" s="509"/>
      <c r="F3" s="509"/>
      <c r="G3" s="509"/>
      <c r="H3" s="509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17.399999999999999" thickBot="1">
      <c r="A4" s="506" t="s">
        <v>1</v>
      </c>
      <c r="B4" s="511" t="s">
        <v>46</v>
      </c>
      <c r="C4" s="512"/>
      <c r="D4" s="512"/>
      <c r="E4" s="512"/>
      <c r="F4" s="512"/>
      <c r="G4" s="512"/>
      <c r="H4" s="513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31.2" customHeight="1" thickBot="1">
      <c r="A5" s="510"/>
      <c r="B5" s="506" t="s">
        <v>212</v>
      </c>
      <c r="C5" s="514" t="s">
        <v>48</v>
      </c>
      <c r="D5" s="515"/>
      <c r="E5" s="516"/>
      <c r="F5" s="511" t="s">
        <v>49</v>
      </c>
      <c r="G5" s="512"/>
      <c r="H5" s="513"/>
    </row>
    <row r="6" spans="1:17" ht="17.399999999999999" thickBot="1">
      <c r="A6" s="510"/>
      <c r="B6" s="510"/>
      <c r="C6" s="517"/>
      <c r="D6" s="518"/>
      <c r="E6" s="519"/>
      <c r="F6" s="511" t="s">
        <v>3</v>
      </c>
      <c r="G6" s="512"/>
      <c r="H6" s="513"/>
    </row>
    <row r="7" spans="1:17" ht="16.2" customHeight="1">
      <c r="A7" s="510"/>
      <c r="B7" s="510"/>
      <c r="C7" s="506" t="s">
        <v>270</v>
      </c>
      <c r="D7" s="349" t="s">
        <v>271</v>
      </c>
      <c r="E7" s="506" t="s">
        <v>96</v>
      </c>
      <c r="F7" s="506" t="s">
        <v>270</v>
      </c>
      <c r="G7" s="349" t="s">
        <v>271</v>
      </c>
      <c r="H7" s="506" t="s">
        <v>96</v>
      </c>
    </row>
    <row r="8" spans="1:17" ht="31.2" customHeight="1" thickBot="1">
      <c r="A8" s="507"/>
      <c r="B8" s="507"/>
      <c r="C8" s="507"/>
      <c r="D8" s="350" t="s">
        <v>272</v>
      </c>
      <c r="E8" s="507"/>
      <c r="F8" s="507"/>
      <c r="G8" s="350" t="s">
        <v>272</v>
      </c>
      <c r="H8" s="507"/>
    </row>
    <row r="9" spans="1:17" ht="16.2" customHeight="1" thickBot="1">
      <c r="A9" s="351">
        <v>1</v>
      </c>
      <c r="B9" s="350">
        <v>2</v>
      </c>
      <c r="C9" s="350">
        <v>3</v>
      </c>
      <c r="D9" s="350">
        <v>4</v>
      </c>
      <c r="E9" s="350">
        <v>5</v>
      </c>
      <c r="F9" s="350">
        <v>6</v>
      </c>
      <c r="G9" s="350">
        <v>7</v>
      </c>
      <c r="H9" s="350">
        <v>8</v>
      </c>
    </row>
    <row r="10" spans="1:17" ht="67.95" customHeight="1" thickBot="1">
      <c r="A10" s="352" t="s">
        <v>213</v>
      </c>
      <c r="B10" s="353">
        <v>97.6</v>
      </c>
      <c r="C10" s="353">
        <v>97.6</v>
      </c>
      <c r="D10" s="353">
        <v>97.6</v>
      </c>
      <c r="E10" s="353">
        <v>100</v>
      </c>
      <c r="F10" s="353">
        <v>97.6</v>
      </c>
      <c r="G10" s="353">
        <v>97.6</v>
      </c>
      <c r="H10" s="353">
        <v>100</v>
      </c>
    </row>
    <row r="11" spans="1:17" ht="17.399999999999999" thickBot="1">
      <c r="A11" s="354" t="s">
        <v>273</v>
      </c>
      <c r="B11" s="350">
        <v>57.4</v>
      </c>
      <c r="C11" s="350">
        <v>57.4</v>
      </c>
      <c r="D11" s="350">
        <v>57.4</v>
      </c>
      <c r="E11" s="350">
        <v>100</v>
      </c>
      <c r="F11" s="350">
        <v>57.4</v>
      </c>
      <c r="G11" s="350">
        <v>57.4</v>
      </c>
      <c r="H11" s="350">
        <v>100</v>
      </c>
    </row>
    <row r="12" spans="1:17" ht="34.200000000000003" customHeight="1" thickBot="1">
      <c r="A12" s="354" t="s">
        <v>274</v>
      </c>
      <c r="B12" s="350">
        <v>40.200000000000003</v>
      </c>
      <c r="C12" s="350">
        <v>40.200000000000003</v>
      </c>
      <c r="D12" s="350">
        <v>40.200000000000003</v>
      </c>
      <c r="E12" s="350">
        <v>100</v>
      </c>
      <c r="F12" s="350">
        <v>40.200000000000003</v>
      </c>
      <c r="G12" s="350">
        <v>40.200000000000003</v>
      </c>
      <c r="H12" s="350">
        <v>100</v>
      </c>
    </row>
    <row r="13" spans="1:17" ht="19.95" customHeight="1" thickBot="1">
      <c r="A13" s="352" t="s">
        <v>214</v>
      </c>
      <c r="B13" s="353">
        <v>372.1</v>
      </c>
      <c r="C13" s="353">
        <v>372.1</v>
      </c>
      <c r="D13" s="353">
        <v>372.1</v>
      </c>
      <c r="E13" s="353">
        <v>100</v>
      </c>
      <c r="F13" s="353">
        <v>372.1</v>
      </c>
      <c r="G13" s="353">
        <v>372.1</v>
      </c>
      <c r="H13" s="353">
        <v>100</v>
      </c>
    </row>
    <row r="14" spans="1:17" ht="24" customHeight="1" thickBot="1">
      <c r="A14" s="354" t="s">
        <v>275</v>
      </c>
      <c r="B14" s="350">
        <v>72.099999999999994</v>
      </c>
      <c r="C14" s="350">
        <v>72.099999999999994</v>
      </c>
      <c r="D14" s="350">
        <v>72.099999999999994</v>
      </c>
      <c r="E14" s="350">
        <v>100</v>
      </c>
      <c r="F14" s="350">
        <v>72.099999999999994</v>
      </c>
      <c r="G14" s="350">
        <v>72.099999999999994</v>
      </c>
      <c r="H14" s="350">
        <v>100</v>
      </c>
    </row>
    <row r="15" spans="1:17" ht="18" customHeight="1" thickBot="1">
      <c r="A15" s="354" t="s">
        <v>276</v>
      </c>
      <c r="B15" s="350">
        <v>300</v>
      </c>
      <c r="C15" s="350">
        <v>300</v>
      </c>
      <c r="D15" s="350">
        <v>300</v>
      </c>
      <c r="E15" s="350">
        <v>100</v>
      </c>
      <c r="F15" s="350">
        <v>300</v>
      </c>
      <c r="G15" s="350">
        <v>300</v>
      </c>
      <c r="H15" s="350">
        <v>100</v>
      </c>
    </row>
    <row r="16" spans="1:17" ht="18" customHeight="1" thickBot="1">
      <c r="A16" s="352" t="s">
        <v>215</v>
      </c>
      <c r="B16" s="353">
        <v>143.30000000000001</v>
      </c>
      <c r="C16" s="353">
        <v>143.30000000000001</v>
      </c>
      <c r="D16" s="353">
        <v>143.30000000000001</v>
      </c>
      <c r="E16" s="353">
        <v>100</v>
      </c>
      <c r="F16" s="353">
        <v>143.30000000000001</v>
      </c>
      <c r="G16" s="353">
        <v>143.30000000000001</v>
      </c>
      <c r="H16" s="353">
        <v>100</v>
      </c>
    </row>
    <row r="17" spans="1:8" ht="18" customHeight="1" thickBot="1">
      <c r="A17" s="354" t="s">
        <v>277</v>
      </c>
      <c r="B17" s="350">
        <v>143.30000000000001</v>
      </c>
      <c r="C17" s="350">
        <v>143.30000000000001</v>
      </c>
      <c r="D17" s="350">
        <v>143.30000000000001</v>
      </c>
      <c r="E17" s="350">
        <v>100</v>
      </c>
      <c r="F17" s="350">
        <v>143.30000000000001</v>
      </c>
      <c r="G17" s="350">
        <v>143.30000000000001</v>
      </c>
      <c r="H17" s="350">
        <v>100</v>
      </c>
    </row>
    <row r="18" spans="1:8" ht="17.399999999999999" thickBot="1">
      <c r="A18" s="352" t="s">
        <v>216</v>
      </c>
      <c r="B18" s="353">
        <v>0</v>
      </c>
      <c r="C18" s="353">
        <v>0</v>
      </c>
      <c r="D18" s="353">
        <v>0</v>
      </c>
      <c r="E18" s="353">
        <v>0</v>
      </c>
      <c r="F18" s="353">
        <v>0</v>
      </c>
      <c r="G18" s="353">
        <v>0</v>
      </c>
      <c r="H18" s="353">
        <v>0</v>
      </c>
    </row>
    <row r="19" spans="1:8" ht="17.399999999999999" thickBot="1">
      <c r="A19" s="352" t="s">
        <v>217</v>
      </c>
      <c r="B19" s="353">
        <v>0</v>
      </c>
      <c r="C19" s="353">
        <v>0</v>
      </c>
      <c r="D19" s="353">
        <v>0</v>
      </c>
      <c r="E19" s="353">
        <v>0</v>
      </c>
      <c r="F19" s="353">
        <v>0</v>
      </c>
      <c r="G19" s="353">
        <v>0</v>
      </c>
      <c r="H19" s="353">
        <v>0</v>
      </c>
    </row>
    <row r="20" spans="1:8" ht="31.2" customHeight="1" thickBot="1">
      <c r="A20" s="352" t="s">
        <v>218</v>
      </c>
      <c r="B20" s="353">
        <v>853</v>
      </c>
      <c r="C20" s="353">
        <v>853</v>
      </c>
      <c r="D20" s="353">
        <v>819.8</v>
      </c>
      <c r="E20" s="353">
        <v>96.1</v>
      </c>
      <c r="F20" s="353">
        <v>853</v>
      </c>
      <c r="G20" s="353">
        <v>819.8</v>
      </c>
      <c r="H20" s="353">
        <v>96.1</v>
      </c>
    </row>
    <row r="21" spans="1:8" ht="19.95" customHeight="1" thickBot="1">
      <c r="A21" s="354" t="s">
        <v>278</v>
      </c>
      <c r="B21" s="350">
        <v>70</v>
      </c>
      <c r="C21" s="350">
        <v>70</v>
      </c>
      <c r="D21" s="350">
        <v>36.799999999999997</v>
      </c>
      <c r="E21" s="350">
        <v>52.5</v>
      </c>
      <c r="F21" s="350">
        <v>70</v>
      </c>
      <c r="G21" s="350">
        <v>36.799999999999997</v>
      </c>
      <c r="H21" s="350">
        <v>52.5</v>
      </c>
    </row>
    <row r="22" spans="1:8" ht="20.399999999999999" customHeight="1" thickBot="1">
      <c r="A22" s="354" t="s">
        <v>279</v>
      </c>
      <c r="B22" s="350">
        <v>183</v>
      </c>
      <c r="C22" s="350">
        <v>183</v>
      </c>
      <c r="D22" s="350">
        <v>183</v>
      </c>
      <c r="E22" s="350">
        <v>100</v>
      </c>
      <c r="F22" s="350">
        <v>183</v>
      </c>
      <c r="G22" s="350">
        <v>183</v>
      </c>
      <c r="H22" s="350">
        <v>100</v>
      </c>
    </row>
    <row r="23" spans="1:8" ht="25.2" customHeight="1" thickBot="1">
      <c r="A23" s="354" t="s">
        <v>280</v>
      </c>
      <c r="B23" s="350">
        <v>600</v>
      </c>
      <c r="C23" s="350">
        <v>600</v>
      </c>
      <c r="D23" s="350">
        <v>600</v>
      </c>
      <c r="E23" s="350">
        <v>100</v>
      </c>
      <c r="F23" s="350">
        <v>600</v>
      </c>
      <c r="G23" s="350">
        <v>600</v>
      </c>
      <c r="H23" s="350">
        <v>100</v>
      </c>
    </row>
    <row r="24" spans="1:8" ht="30.6" customHeight="1" thickBot="1">
      <c r="A24" s="352" t="s">
        <v>219</v>
      </c>
      <c r="B24" s="353">
        <v>418.8</v>
      </c>
      <c r="C24" s="353">
        <v>418.8</v>
      </c>
      <c r="D24" s="353">
        <v>363.8</v>
      </c>
      <c r="E24" s="353">
        <v>86.8</v>
      </c>
      <c r="F24" s="353">
        <v>418.8</v>
      </c>
      <c r="G24" s="353">
        <v>363.8</v>
      </c>
      <c r="H24" s="353">
        <v>86.8</v>
      </c>
    </row>
    <row r="25" spans="1:8" ht="51" customHeight="1" thickBot="1">
      <c r="A25" s="354" t="s">
        <v>281</v>
      </c>
      <c r="B25" s="350">
        <v>168</v>
      </c>
      <c r="C25" s="350">
        <v>168</v>
      </c>
      <c r="D25" s="350">
        <v>168</v>
      </c>
      <c r="E25" s="350">
        <v>100</v>
      </c>
      <c r="F25" s="350">
        <v>168</v>
      </c>
      <c r="G25" s="350">
        <v>168</v>
      </c>
      <c r="H25" s="350">
        <v>100</v>
      </c>
    </row>
    <row r="26" spans="1:8" ht="58.95" customHeight="1" thickBot="1">
      <c r="A26" s="354" t="s">
        <v>282</v>
      </c>
      <c r="B26" s="350">
        <v>0</v>
      </c>
      <c r="C26" s="350">
        <v>0</v>
      </c>
      <c r="D26" s="350">
        <v>0</v>
      </c>
      <c r="E26" s="350">
        <v>0</v>
      </c>
      <c r="F26" s="350">
        <v>0</v>
      </c>
      <c r="G26" s="350">
        <v>0</v>
      </c>
      <c r="H26" s="350">
        <v>0</v>
      </c>
    </row>
    <row r="27" spans="1:8" ht="17.399999999999999" thickBot="1">
      <c r="A27" s="354" t="s">
        <v>283</v>
      </c>
      <c r="B27" s="350">
        <v>250.8</v>
      </c>
      <c r="C27" s="350">
        <v>250.8</v>
      </c>
      <c r="D27" s="350">
        <v>195.8</v>
      </c>
      <c r="E27" s="350">
        <v>78</v>
      </c>
      <c r="F27" s="350">
        <v>250.8</v>
      </c>
      <c r="G27" s="350">
        <v>195.8</v>
      </c>
      <c r="H27" s="350">
        <v>78</v>
      </c>
    </row>
    <row r="28" spans="1:8" ht="42.6" customHeight="1" thickBot="1">
      <c r="A28" s="354" t="s">
        <v>221</v>
      </c>
      <c r="B28" s="355">
        <v>1884.8</v>
      </c>
      <c r="C28" s="355">
        <v>1884.8</v>
      </c>
      <c r="D28" s="355">
        <v>1796.6</v>
      </c>
      <c r="E28" s="350">
        <v>95.3</v>
      </c>
      <c r="F28" s="355">
        <v>1884.8</v>
      </c>
      <c r="G28" s="355">
        <v>1796.6</v>
      </c>
      <c r="H28" s="350">
        <v>95.3</v>
      </c>
    </row>
    <row r="29" spans="1:8" ht="33" customHeight="1" thickBot="1">
      <c r="A29" s="354" t="s">
        <v>220</v>
      </c>
      <c r="B29" s="356">
        <v>331.4</v>
      </c>
      <c r="C29" s="356">
        <f t="shared" ref="C29" si="0">F29</f>
        <v>331.4</v>
      </c>
      <c r="D29" s="356">
        <f t="shared" ref="D29" si="1">G29</f>
        <v>242.4</v>
      </c>
      <c r="E29" s="356">
        <f t="shared" ref="E29" si="2">D29/C29*100</f>
        <v>73.099999999999994</v>
      </c>
      <c r="F29" s="356">
        <v>331.4</v>
      </c>
      <c r="G29" s="356">
        <v>242.4</v>
      </c>
      <c r="H29" s="356">
        <f t="shared" ref="H29" si="3">G29/F29*100</f>
        <v>73.099999999999994</v>
      </c>
    </row>
    <row r="30" spans="1:8" ht="17.399999999999999" thickBot="1">
      <c r="A30" s="357" t="s">
        <v>221</v>
      </c>
      <c r="B30" s="358">
        <f>B12+B15+B18+B20+B21+B22+B26</f>
        <v>1446.2</v>
      </c>
      <c r="C30" s="358">
        <f>C12+C15+C18+C20+C21+C22+C26</f>
        <v>1446.2</v>
      </c>
      <c r="D30" s="358">
        <f>D12+D15+D18+D20+D21+D22+D26</f>
        <v>1379.8</v>
      </c>
      <c r="E30" s="358">
        <f>D30/C30*100</f>
        <v>95.4</v>
      </c>
      <c r="F30" s="358">
        <f t="shared" ref="F30:G30" si="4">F12+F15+F18+F20+F21+F22+F26</f>
        <v>1446.2</v>
      </c>
      <c r="G30" s="358">
        <f t="shared" si="4"/>
        <v>1379.8</v>
      </c>
      <c r="H30" s="358">
        <f>G30/F30*100</f>
        <v>95.4</v>
      </c>
    </row>
  </sheetData>
  <mergeCells count="13">
    <mergeCell ref="C7:C8"/>
    <mergeCell ref="E7:E8"/>
    <mergeCell ref="F7:F8"/>
    <mergeCell ref="H7:H8"/>
    <mergeCell ref="A1:H1"/>
    <mergeCell ref="A2:H2"/>
    <mergeCell ref="A3:H3"/>
    <mergeCell ref="A4:A8"/>
    <mergeCell ref="B4:H4"/>
    <mergeCell ref="B5:B8"/>
    <mergeCell ref="C5:E6"/>
    <mergeCell ref="F5:H5"/>
    <mergeCell ref="F6:H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view="pageBreakPreview" topLeftCell="A35" zoomScaleNormal="100" zoomScaleSheetLayoutView="100" workbookViewId="0">
      <selection activeCell="A39" sqref="A39"/>
    </sheetView>
  </sheetViews>
  <sheetFormatPr defaultColWidth="6.5546875" defaultRowHeight="13.2"/>
  <cols>
    <col min="1" max="1" width="40" style="1" customWidth="1"/>
    <col min="2" max="2" width="10.109375" style="1" customWidth="1"/>
    <col min="3" max="3" width="8" style="1" hidden="1" customWidth="1"/>
    <col min="4" max="4" width="5.6640625" style="1" customWidth="1"/>
    <col min="5" max="5" width="10" style="1" customWidth="1"/>
    <col min="6" max="6" width="12.33203125" style="1" customWidth="1"/>
    <col min="7" max="7" width="5.88671875" style="1" customWidth="1"/>
    <col min="8" max="8" width="1.33203125" style="1" hidden="1" customWidth="1"/>
    <col min="9" max="9" width="8.6640625" style="1" hidden="1" customWidth="1"/>
    <col min="10" max="10" width="8.44140625" style="1" hidden="1" customWidth="1"/>
    <col min="11" max="11" width="3.6640625" style="1" hidden="1" customWidth="1"/>
    <col min="12" max="12" width="11.88671875" style="1" customWidth="1"/>
    <col min="13" max="13" width="8.5546875" style="1" customWidth="1"/>
    <col min="14" max="14" width="12.6640625" style="1" hidden="1" customWidth="1"/>
    <col min="15" max="15" width="5.44140625" style="1" customWidth="1"/>
    <col min="16" max="17" width="8.6640625" style="1" customWidth="1"/>
    <col min="18" max="18" width="6.33203125" style="1" customWidth="1"/>
    <col min="19" max="251" width="9.109375" style="1" customWidth="1"/>
    <col min="252" max="252" width="39.88671875" style="1" customWidth="1"/>
    <col min="253" max="253" width="11.109375" style="1" customWidth="1"/>
    <col min="254" max="254" width="0" style="1" hidden="1" customWidth="1"/>
    <col min="255" max="255" width="9.5546875" style="1" customWidth="1"/>
    <col min="256" max="256" width="6.5546875" style="1"/>
    <col min="257" max="257" width="40" style="1" customWidth="1"/>
    <col min="258" max="258" width="10.109375" style="1" customWidth="1"/>
    <col min="259" max="259" width="0" style="1" hidden="1" customWidth="1"/>
    <col min="260" max="260" width="5.6640625" style="1" customWidth="1"/>
    <col min="261" max="261" width="10" style="1" customWidth="1"/>
    <col min="262" max="262" width="9" style="1" customWidth="1"/>
    <col min="263" max="263" width="5.88671875" style="1" customWidth="1"/>
    <col min="264" max="267" width="0" style="1" hidden="1" customWidth="1"/>
    <col min="268" max="268" width="11.88671875" style="1" customWidth="1"/>
    <col min="269" max="269" width="8.5546875" style="1" customWidth="1"/>
    <col min="270" max="270" width="0" style="1" hidden="1" customWidth="1"/>
    <col min="271" max="271" width="4.33203125" style="1" customWidth="1"/>
    <col min="272" max="273" width="8.6640625" style="1" customWidth="1"/>
    <col min="274" max="274" width="6.33203125" style="1" customWidth="1"/>
    <col min="275" max="507" width="9.109375" style="1" customWidth="1"/>
    <col min="508" max="508" width="39.88671875" style="1" customWidth="1"/>
    <col min="509" max="509" width="11.109375" style="1" customWidth="1"/>
    <col min="510" max="510" width="0" style="1" hidden="1" customWidth="1"/>
    <col min="511" max="511" width="9.5546875" style="1" customWidth="1"/>
    <col min="512" max="512" width="6.5546875" style="1"/>
    <col min="513" max="513" width="40" style="1" customWidth="1"/>
    <col min="514" max="514" width="10.109375" style="1" customWidth="1"/>
    <col min="515" max="515" width="0" style="1" hidden="1" customWidth="1"/>
    <col min="516" max="516" width="5.6640625" style="1" customWidth="1"/>
    <col min="517" max="517" width="10" style="1" customWidth="1"/>
    <col min="518" max="518" width="9" style="1" customWidth="1"/>
    <col min="519" max="519" width="5.88671875" style="1" customWidth="1"/>
    <col min="520" max="523" width="0" style="1" hidden="1" customWidth="1"/>
    <col min="524" max="524" width="11.88671875" style="1" customWidth="1"/>
    <col min="525" max="525" width="8.5546875" style="1" customWidth="1"/>
    <col min="526" max="526" width="0" style="1" hidden="1" customWidth="1"/>
    <col min="527" max="527" width="4.33203125" style="1" customWidth="1"/>
    <col min="528" max="529" width="8.6640625" style="1" customWidth="1"/>
    <col min="530" max="530" width="6.33203125" style="1" customWidth="1"/>
    <col min="531" max="763" width="9.109375" style="1" customWidth="1"/>
    <col min="764" max="764" width="39.88671875" style="1" customWidth="1"/>
    <col min="765" max="765" width="11.109375" style="1" customWidth="1"/>
    <col min="766" max="766" width="0" style="1" hidden="1" customWidth="1"/>
    <col min="767" max="767" width="9.5546875" style="1" customWidth="1"/>
    <col min="768" max="768" width="6.5546875" style="1"/>
    <col min="769" max="769" width="40" style="1" customWidth="1"/>
    <col min="770" max="770" width="10.109375" style="1" customWidth="1"/>
    <col min="771" max="771" width="0" style="1" hidden="1" customWidth="1"/>
    <col min="772" max="772" width="5.6640625" style="1" customWidth="1"/>
    <col min="773" max="773" width="10" style="1" customWidth="1"/>
    <col min="774" max="774" width="9" style="1" customWidth="1"/>
    <col min="775" max="775" width="5.88671875" style="1" customWidth="1"/>
    <col min="776" max="779" width="0" style="1" hidden="1" customWidth="1"/>
    <col min="780" max="780" width="11.88671875" style="1" customWidth="1"/>
    <col min="781" max="781" width="8.5546875" style="1" customWidth="1"/>
    <col min="782" max="782" width="0" style="1" hidden="1" customWidth="1"/>
    <col min="783" max="783" width="4.33203125" style="1" customWidth="1"/>
    <col min="784" max="785" width="8.6640625" style="1" customWidth="1"/>
    <col min="786" max="786" width="6.33203125" style="1" customWidth="1"/>
    <col min="787" max="1019" width="9.109375" style="1" customWidth="1"/>
    <col min="1020" max="1020" width="39.88671875" style="1" customWidth="1"/>
    <col min="1021" max="1021" width="11.109375" style="1" customWidth="1"/>
    <col min="1022" max="1022" width="0" style="1" hidden="1" customWidth="1"/>
    <col min="1023" max="1023" width="9.5546875" style="1" customWidth="1"/>
    <col min="1024" max="1024" width="6.5546875" style="1"/>
    <col min="1025" max="1025" width="40" style="1" customWidth="1"/>
    <col min="1026" max="1026" width="10.109375" style="1" customWidth="1"/>
    <col min="1027" max="1027" width="0" style="1" hidden="1" customWidth="1"/>
    <col min="1028" max="1028" width="5.6640625" style="1" customWidth="1"/>
    <col min="1029" max="1029" width="10" style="1" customWidth="1"/>
    <col min="1030" max="1030" width="9" style="1" customWidth="1"/>
    <col min="1031" max="1031" width="5.88671875" style="1" customWidth="1"/>
    <col min="1032" max="1035" width="0" style="1" hidden="1" customWidth="1"/>
    <col min="1036" max="1036" width="11.88671875" style="1" customWidth="1"/>
    <col min="1037" max="1037" width="8.5546875" style="1" customWidth="1"/>
    <col min="1038" max="1038" width="0" style="1" hidden="1" customWidth="1"/>
    <col min="1039" max="1039" width="4.33203125" style="1" customWidth="1"/>
    <col min="1040" max="1041" width="8.6640625" style="1" customWidth="1"/>
    <col min="1042" max="1042" width="6.33203125" style="1" customWidth="1"/>
    <col min="1043" max="1275" width="9.109375" style="1" customWidth="1"/>
    <col min="1276" max="1276" width="39.88671875" style="1" customWidth="1"/>
    <col min="1277" max="1277" width="11.109375" style="1" customWidth="1"/>
    <col min="1278" max="1278" width="0" style="1" hidden="1" customWidth="1"/>
    <col min="1279" max="1279" width="9.5546875" style="1" customWidth="1"/>
    <col min="1280" max="1280" width="6.5546875" style="1"/>
    <col min="1281" max="1281" width="40" style="1" customWidth="1"/>
    <col min="1282" max="1282" width="10.109375" style="1" customWidth="1"/>
    <col min="1283" max="1283" width="0" style="1" hidden="1" customWidth="1"/>
    <col min="1284" max="1284" width="5.6640625" style="1" customWidth="1"/>
    <col min="1285" max="1285" width="10" style="1" customWidth="1"/>
    <col min="1286" max="1286" width="9" style="1" customWidth="1"/>
    <col min="1287" max="1287" width="5.88671875" style="1" customWidth="1"/>
    <col min="1288" max="1291" width="0" style="1" hidden="1" customWidth="1"/>
    <col min="1292" max="1292" width="11.88671875" style="1" customWidth="1"/>
    <col min="1293" max="1293" width="8.5546875" style="1" customWidth="1"/>
    <col min="1294" max="1294" width="0" style="1" hidden="1" customWidth="1"/>
    <col min="1295" max="1295" width="4.33203125" style="1" customWidth="1"/>
    <col min="1296" max="1297" width="8.6640625" style="1" customWidth="1"/>
    <col min="1298" max="1298" width="6.33203125" style="1" customWidth="1"/>
    <col min="1299" max="1531" width="9.109375" style="1" customWidth="1"/>
    <col min="1532" max="1532" width="39.88671875" style="1" customWidth="1"/>
    <col min="1533" max="1533" width="11.109375" style="1" customWidth="1"/>
    <col min="1534" max="1534" width="0" style="1" hidden="1" customWidth="1"/>
    <col min="1535" max="1535" width="9.5546875" style="1" customWidth="1"/>
    <col min="1536" max="1536" width="6.5546875" style="1"/>
    <col min="1537" max="1537" width="40" style="1" customWidth="1"/>
    <col min="1538" max="1538" width="10.109375" style="1" customWidth="1"/>
    <col min="1539" max="1539" width="0" style="1" hidden="1" customWidth="1"/>
    <col min="1540" max="1540" width="5.6640625" style="1" customWidth="1"/>
    <col min="1541" max="1541" width="10" style="1" customWidth="1"/>
    <col min="1542" max="1542" width="9" style="1" customWidth="1"/>
    <col min="1543" max="1543" width="5.88671875" style="1" customWidth="1"/>
    <col min="1544" max="1547" width="0" style="1" hidden="1" customWidth="1"/>
    <col min="1548" max="1548" width="11.88671875" style="1" customWidth="1"/>
    <col min="1549" max="1549" width="8.5546875" style="1" customWidth="1"/>
    <col min="1550" max="1550" width="0" style="1" hidden="1" customWidth="1"/>
    <col min="1551" max="1551" width="4.33203125" style="1" customWidth="1"/>
    <col min="1552" max="1553" width="8.6640625" style="1" customWidth="1"/>
    <col min="1554" max="1554" width="6.33203125" style="1" customWidth="1"/>
    <col min="1555" max="1787" width="9.109375" style="1" customWidth="1"/>
    <col min="1788" max="1788" width="39.88671875" style="1" customWidth="1"/>
    <col min="1789" max="1789" width="11.109375" style="1" customWidth="1"/>
    <col min="1790" max="1790" width="0" style="1" hidden="1" customWidth="1"/>
    <col min="1791" max="1791" width="9.5546875" style="1" customWidth="1"/>
    <col min="1792" max="1792" width="6.5546875" style="1"/>
    <col min="1793" max="1793" width="40" style="1" customWidth="1"/>
    <col min="1794" max="1794" width="10.109375" style="1" customWidth="1"/>
    <col min="1795" max="1795" width="0" style="1" hidden="1" customWidth="1"/>
    <col min="1796" max="1796" width="5.6640625" style="1" customWidth="1"/>
    <col min="1797" max="1797" width="10" style="1" customWidth="1"/>
    <col min="1798" max="1798" width="9" style="1" customWidth="1"/>
    <col min="1799" max="1799" width="5.88671875" style="1" customWidth="1"/>
    <col min="1800" max="1803" width="0" style="1" hidden="1" customWidth="1"/>
    <col min="1804" max="1804" width="11.88671875" style="1" customWidth="1"/>
    <col min="1805" max="1805" width="8.5546875" style="1" customWidth="1"/>
    <col min="1806" max="1806" width="0" style="1" hidden="1" customWidth="1"/>
    <col min="1807" max="1807" width="4.33203125" style="1" customWidth="1"/>
    <col min="1808" max="1809" width="8.6640625" style="1" customWidth="1"/>
    <col min="1810" max="1810" width="6.33203125" style="1" customWidth="1"/>
    <col min="1811" max="2043" width="9.109375" style="1" customWidth="1"/>
    <col min="2044" max="2044" width="39.88671875" style="1" customWidth="1"/>
    <col min="2045" max="2045" width="11.109375" style="1" customWidth="1"/>
    <col min="2046" max="2046" width="0" style="1" hidden="1" customWidth="1"/>
    <col min="2047" max="2047" width="9.5546875" style="1" customWidth="1"/>
    <col min="2048" max="2048" width="6.5546875" style="1"/>
    <col min="2049" max="2049" width="40" style="1" customWidth="1"/>
    <col min="2050" max="2050" width="10.109375" style="1" customWidth="1"/>
    <col min="2051" max="2051" width="0" style="1" hidden="1" customWidth="1"/>
    <col min="2052" max="2052" width="5.6640625" style="1" customWidth="1"/>
    <col min="2053" max="2053" width="10" style="1" customWidth="1"/>
    <col min="2054" max="2054" width="9" style="1" customWidth="1"/>
    <col min="2055" max="2055" width="5.88671875" style="1" customWidth="1"/>
    <col min="2056" max="2059" width="0" style="1" hidden="1" customWidth="1"/>
    <col min="2060" max="2060" width="11.88671875" style="1" customWidth="1"/>
    <col min="2061" max="2061" width="8.5546875" style="1" customWidth="1"/>
    <col min="2062" max="2062" width="0" style="1" hidden="1" customWidth="1"/>
    <col min="2063" max="2063" width="4.33203125" style="1" customWidth="1"/>
    <col min="2064" max="2065" width="8.6640625" style="1" customWidth="1"/>
    <col min="2066" max="2066" width="6.33203125" style="1" customWidth="1"/>
    <col min="2067" max="2299" width="9.109375" style="1" customWidth="1"/>
    <col min="2300" max="2300" width="39.88671875" style="1" customWidth="1"/>
    <col min="2301" max="2301" width="11.109375" style="1" customWidth="1"/>
    <col min="2302" max="2302" width="0" style="1" hidden="1" customWidth="1"/>
    <col min="2303" max="2303" width="9.5546875" style="1" customWidth="1"/>
    <col min="2304" max="2304" width="6.5546875" style="1"/>
    <col min="2305" max="2305" width="40" style="1" customWidth="1"/>
    <col min="2306" max="2306" width="10.109375" style="1" customWidth="1"/>
    <col min="2307" max="2307" width="0" style="1" hidden="1" customWidth="1"/>
    <col min="2308" max="2308" width="5.6640625" style="1" customWidth="1"/>
    <col min="2309" max="2309" width="10" style="1" customWidth="1"/>
    <col min="2310" max="2310" width="9" style="1" customWidth="1"/>
    <col min="2311" max="2311" width="5.88671875" style="1" customWidth="1"/>
    <col min="2312" max="2315" width="0" style="1" hidden="1" customWidth="1"/>
    <col min="2316" max="2316" width="11.88671875" style="1" customWidth="1"/>
    <col min="2317" max="2317" width="8.5546875" style="1" customWidth="1"/>
    <col min="2318" max="2318" width="0" style="1" hidden="1" customWidth="1"/>
    <col min="2319" max="2319" width="4.33203125" style="1" customWidth="1"/>
    <col min="2320" max="2321" width="8.6640625" style="1" customWidth="1"/>
    <col min="2322" max="2322" width="6.33203125" style="1" customWidth="1"/>
    <col min="2323" max="2555" width="9.109375" style="1" customWidth="1"/>
    <col min="2556" max="2556" width="39.88671875" style="1" customWidth="1"/>
    <col min="2557" max="2557" width="11.109375" style="1" customWidth="1"/>
    <col min="2558" max="2558" width="0" style="1" hidden="1" customWidth="1"/>
    <col min="2559" max="2559" width="9.5546875" style="1" customWidth="1"/>
    <col min="2560" max="2560" width="6.5546875" style="1"/>
    <col min="2561" max="2561" width="40" style="1" customWidth="1"/>
    <col min="2562" max="2562" width="10.109375" style="1" customWidth="1"/>
    <col min="2563" max="2563" width="0" style="1" hidden="1" customWidth="1"/>
    <col min="2564" max="2564" width="5.6640625" style="1" customWidth="1"/>
    <col min="2565" max="2565" width="10" style="1" customWidth="1"/>
    <col min="2566" max="2566" width="9" style="1" customWidth="1"/>
    <col min="2567" max="2567" width="5.88671875" style="1" customWidth="1"/>
    <col min="2568" max="2571" width="0" style="1" hidden="1" customWidth="1"/>
    <col min="2572" max="2572" width="11.88671875" style="1" customWidth="1"/>
    <col min="2573" max="2573" width="8.5546875" style="1" customWidth="1"/>
    <col min="2574" max="2574" width="0" style="1" hidden="1" customWidth="1"/>
    <col min="2575" max="2575" width="4.33203125" style="1" customWidth="1"/>
    <col min="2576" max="2577" width="8.6640625" style="1" customWidth="1"/>
    <col min="2578" max="2578" width="6.33203125" style="1" customWidth="1"/>
    <col min="2579" max="2811" width="9.109375" style="1" customWidth="1"/>
    <col min="2812" max="2812" width="39.88671875" style="1" customWidth="1"/>
    <col min="2813" max="2813" width="11.109375" style="1" customWidth="1"/>
    <col min="2814" max="2814" width="0" style="1" hidden="1" customWidth="1"/>
    <col min="2815" max="2815" width="9.5546875" style="1" customWidth="1"/>
    <col min="2816" max="2816" width="6.5546875" style="1"/>
    <col min="2817" max="2817" width="40" style="1" customWidth="1"/>
    <col min="2818" max="2818" width="10.109375" style="1" customWidth="1"/>
    <col min="2819" max="2819" width="0" style="1" hidden="1" customWidth="1"/>
    <col min="2820" max="2820" width="5.6640625" style="1" customWidth="1"/>
    <col min="2821" max="2821" width="10" style="1" customWidth="1"/>
    <col min="2822" max="2822" width="9" style="1" customWidth="1"/>
    <col min="2823" max="2823" width="5.88671875" style="1" customWidth="1"/>
    <col min="2824" max="2827" width="0" style="1" hidden="1" customWidth="1"/>
    <col min="2828" max="2828" width="11.88671875" style="1" customWidth="1"/>
    <col min="2829" max="2829" width="8.5546875" style="1" customWidth="1"/>
    <col min="2830" max="2830" width="0" style="1" hidden="1" customWidth="1"/>
    <col min="2831" max="2831" width="4.33203125" style="1" customWidth="1"/>
    <col min="2832" max="2833" width="8.6640625" style="1" customWidth="1"/>
    <col min="2834" max="2834" width="6.33203125" style="1" customWidth="1"/>
    <col min="2835" max="3067" width="9.109375" style="1" customWidth="1"/>
    <col min="3068" max="3068" width="39.88671875" style="1" customWidth="1"/>
    <col min="3069" max="3069" width="11.109375" style="1" customWidth="1"/>
    <col min="3070" max="3070" width="0" style="1" hidden="1" customWidth="1"/>
    <col min="3071" max="3071" width="9.5546875" style="1" customWidth="1"/>
    <col min="3072" max="3072" width="6.5546875" style="1"/>
    <col min="3073" max="3073" width="40" style="1" customWidth="1"/>
    <col min="3074" max="3074" width="10.109375" style="1" customWidth="1"/>
    <col min="3075" max="3075" width="0" style="1" hidden="1" customWidth="1"/>
    <col min="3076" max="3076" width="5.6640625" style="1" customWidth="1"/>
    <col min="3077" max="3077" width="10" style="1" customWidth="1"/>
    <col min="3078" max="3078" width="9" style="1" customWidth="1"/>
    <col min="3079" max="3079" width="5.88671875" style="1" customWidth="1"/>
    <col min="3080" max="3083" width="0" style="1" hidden="1" customWidth="1"/>
    <col min="3084" max="3084" width="11.88671875" style="1" customWidth="1"/>
    <col min="3085" max="3085" width="8.5546875" style="1" customWidth="1"/>
    <col min="3086" max="3086" width="0" style="1" hidden="1" customWidth="1"/>
    <col min="3087" max="3087" width="4.33203125" style="1" customWidth="1"/>
    <col min="3088" max="3089" width="8.6640625" style="1" customWidth="1"/>
    <col min="3090" max="3090" width="6.33203125" style="1" customWidth="1"/>
    <col min="3091" max="3323" width="9.109375" style="1" customWidth="1"/>
    <col min="3324" max="3324" width="39.88671875" style="1" customWidth="1"/>
    <col min="3325" max="3325" width="11.109375" style="1" customWidth="1"/>
    <col min="3326" max="3326" width="0" style="1" hidden="1" customWidth="1"/>
    <col min="3327" max="3327" width="9.5546875" style="1" customWidth="1"/>
    <col min="3328" max="3328" width="6.5546875" style="1"/>
    <col min="3329" max="3329" width="40" style="1" customWidth="1"/>
    <col min="3330" max="3330" width="10.109375" style="1" customWidth="1"/>
    <col min="3331" max="3331" width="0" style="1" hidden="1" customWidth="1"/>
    <col min="3332" max="3332" width="5.6640625" style="1" customWidth="1"/>
    <col min="3333" max="3333" width="10" style="1" customWidth="1"/>
    <col min="3334" max="3334" width="9" style="1" customWidth="1"/>
    <col min="3335" max="3335" width="5.88671875" style="1" customWidth="1"/>
    <col min="3336" max="3339" width="0" style="1" hidden="1" customWidth="1"/>
    <col min="3340" max="3340" width="11.88671875" style="1" customWidth="1"/>
    <col min="3341" max="3341" width="8.5546875" style="1" customWidth="1"/>
    <col min="3342" max="3342" width="0" style="1" hidden="1" customWidth="1"/>
    <col min="3343" max="3343" width="4.33203125" style="1" customWidth="1"/>
    <col min="3344" max="3345" width="8.6640625" style="1" customWidth="1"/>
    <col min="3346" max="3346" width="6.33203125" style="1" customWidth="1"/>
    <col min="3347" max="3579" width="9.109375" style="1" customWidth="1"/>
    <col min="3580" max="3580" width="39.88671875" style="1" customWidth="1"/>
    <col min="3581" max="3581" width="11.109375" style="1" customWidth="1"/>
    <col min="3582" max="3582" width="0" style="1" hidden="1" customWidth="1"/>
    <col min="3583" max="3583" width="9.5546875" style="1" customWidth="1"/>
    <col min="3584" max="3584" width="6.5546875" style="1"/>
    <col min="3585" max="3585" width="40" style="1" customWidth="1"/>
    <col min="3586" max="3586" width="10.109375" style="1" customWidth="1"/>
    <col min="3587" max="3587" width="0" style="1" hidden="1" customWidth="1"/>
    <col min="3588" max="3588" width="5.6640625" style="1" customWidth="1"/>
    <col min="3589" max="3589" width="10" style="1" customWidth="1"/>
    <col min="3590" max="3590" width="9" style="1" customWidth="1"/>
    <col min="3591" max="3591" width="5.88671875" style="1" customWidth="1"/>
    <col min="3592" max="3595" width="0" style="1" hidden="1" customWidth="1"/>
    <col min="3596" max="3596" width="11.88671875" style="1" customWidth="1"/>
    <col min="3597" max="3597" width="8.5546875" style="1" customWidth="1"/>
    <col min="3598" max="3598" width="0" style="1" hidden="1" customWidth="1"/>
    <col min="3599" max="3599" width="4.33203125" style="1" customWidth="1"/>
    <col min="3600" max="3601" width="8.6640625" style="1" customWidth="1"/>
    <col min="3602" max="3602" width="6.33203125" style="1" customWidth="1"/>
    <col min="3603" max="3835" width="9.109375" style="1" customWidth="1"/>
    <col min="3836" max="3836" width="39.88671875" style="1" customWidth="1"/>
    <col min="3837" max="3837" width="11.109375" style="1" customWidth="1"/>
    <col min="3838" max="3838" width="0" style="1" hidden="1" customWidth="1"/>
    <col min="3839" max="3839" width="9.5546875" style="1" customWidth="1"/>
    <col min="3840" max="3840" width="6.5546875" style="1"/>
    <col min="3841" max="3841" width="40" style="1" customWidth="1"/>
    <col min="3842" max="3842" width="10.109375" style="1" customWidth="1"/>
    <col min="3843" max="3843" width="0" style="1" hidden="1" customWidth="1"/>
    <col min="3844" max="3844" width="5.6640625" style="1" customWidth="1"/>
    <col min="3845" max="3845" width="10" style="1" customWidth="1"/>
    <col min="3846" max="3846" width="9" style="1" customWidth="1"/>
    <col min="3847" max="3847" width="5.88671875" style="1" customWidth="1"/>
    <col min="3848" max="3851" width="0" style="1" hidden="1" customWidth="1"/>
    <col min="3852" max="3852" width="11.88671875" style="1" customWidth="1"/>
    <col min="3853" max="3853" width="8.5546875" style="1" customWidth="1"/>
    <col min="3854" max="3854" width="0" style="1" hidden="1" customWidth="1"/>
    <col min="3855" max="3855" width="4.33203125" style="1" customWidth="1"/>
    <col min="3856" max="3857" width="8.6640625" style="1" customWidth="1"/>
    <col min="3858" max="3858" width="6.33203125" style="1" customWidth="1"/>
    <col min="3859" max="4091" width="9.109375" style="1" customWidth="1"/>
    <col min="4092" max="4092" width="39.88671875" style="1" customWidth="1"/>
    <col min="4093" max="4093" width="11.109375" style="1" customWidth="1"/>
    <col min="4094" max="4094" width="0" style="1" hidden="1" customWidth="1"/>
    <col min="4095" max="4095" width="9.5546875" style="1" customWidth="1"/>
    <col min="4096" max="4096" width="6.5546875" style="1"/>
    <col min="4097" max="4097" width="40" style="1" customWidth="1"/>
    <col min="4098" max="4098" width="10.109375" style="1" customWidth="1"/>
    <col min="4099" max="4099" width="0" style="1" hidden="1" customWidth="1"/>
    <col min="4100" max="4100" width="5.6640625" style="1" customWidth="1"/>
    <col min="4101" max="4101" width="10" style="1" customWidth="1"/>
    <col min="4102" max="4102" width="9" style="1" customWidth="1"/>
    <col min="4103" max="4103" width="5.88671875" style="1" customWidth="1"/>
    <col min="4104" max="4107" width="0" style="1" hidden="1" customWidth="1"/>
    <col min="4108" max="4108" width="11.88671875" style="1" customWidth="1"/>
    <col min="4109" max="4109" width="8.5546875" style="1" customWidth="1"/>
    <col min="4110" max="4110" width="0" style="1" hidden="1" customWidth="1"/>
    <col min="4111" max="4111" width="4.33203125" style="1" customWidth="1"/>
    <col min="4112" max="4113" width="8.6640625" style="1" customWidth="1"/>
    <col min="4114" max="4114" width="6.33203125" style="1" customWidth="1"/>
    <col min="4115" max="4347" width="9.109375" style="1" customWidth="1"/>
    <col min="4348" max="4348" width="39.88671875" style="1" customWidth="1"/>
    <col min="4349" max="4349" width="11.109375" style="1" customWidth="1"/>
    <col min="4350" max="4350" width="0" style="1" hidden="1" customWidth="1"/>
    <col min="4351" max="4351" width="9.5546875" style="1" customWidth="1"/>
    <col min="4352" max="4352" width="6.5546875" style="1"/>
    <col min="4353" max="4353" width="40" style="1" customWidth="1"/>
    <col min="4354" max="4354" width="10.109375" style="1" customWidth="1"/>
    <col min="4355" max="4355" width="0" style="1" hidden="1" customWidth="1"/>
    <col min="4356" max="4356" width="5.6640625" style="1" customWidth="1"/>
    <col min="4357" max="4357" width="10" style="1" customWidth="1"/>
    <col min="4358" max="4358" width="9" style="1" customWidth="1"/>
    <col min="4359" max="4359" width="5.88671875" style="1" customWidth="1"/>
    <col min="4360" max="4363" width="0" style="1" hidden="1" customWidth="1"/>
    <col min="4364" max="4364" width="11.88671875" style="1" customWidth="1"/>
    <col min="4365" max="4365" width="8.5546875" style="1" customWidth="1"/>
    <col min="4366" max="4366" width="0" style="1" hidden="1" customWidth="1"/>
    <col min="4367" max="4367" width="4.33203125" style="1" customWidth="1"/>
    <col min="4368" max="4369" width="8.6640625" style="1" customWidth="1"/>
    <col min="4370" max="4370" width="6.33203125" style="1" customWidth="1"/>
    <col min="4371" max="4603" width="9.109375" style="1" customWidth="1"/>
    <col min="4604" max="4604" width="39.88671875" style="1" customWidth="1"/>
    <col min="4605" max="4605" width="11.109375" style="1" customWidth="1"/>
    <col min="4606" max="4606" width="0" style="1" hidden="1" customWidth="1"/>
    <col min="4607" max="4607" width="9.5546875" style="1" customWidth="1"/>
    <col min="4608" max="4608" width="6.5546875" style="1"/>
    <col min="4609" max="4609" width="40" style="1" customWidth="1"/>
    <col min="4610" max="4610" width="10.109375" style="1" customWidth="1"/>
    <col min="4611" max="4611" width="0" style="1" hidden="1" customWidth="1"/>
    <col min="4612" max="4612" width="5.6640625" style="1" customWidth="1"/>
    <col min="4613" max="4613" width="10" style="1" customWidth="1"/>
    <col min="4614" max="4614" width="9" style="1" customWidth="1"/>
    <col min="4615" max="4615" width="5.88671875" style="1" customWidth="1"/>
    <col min="4616" max="4619" width="0" style="1" hidden="1" customWidth="1"/>
    <col min="4620" max="4620" width="11.88671875" style="1" customWidth="1"/>
    <col min="4621" max="4621" width="8.5546875" style="1" customWidth="1"/>
    <col min="4622" max="4622" width="0" style="1" hidden="1" customWidth="1"/>
    <col min="4623" max="4623" width="4.33203125" style="1" customWidth="1"/>
    <col min="4624" max="4625" width="8.6640625" style="1" customWidth="1"/>
    <col min="4626" max="4626" width="6.33203125" style="1" customWidth="1"/>
    <col min="4627" max="4859" width="9.109375" style="1" customWidth="1"/>
    <col min="4860" max="4860" width="39.88671875" style="1" customWidth="1"/>
    <col min="4861" max="4861" width="11.109375" style="1" customWidth="1"/>
    <col min="4862" max="4862" width="0" style="1" hidden="1" customWidth="1"/>
    <col min="4863" max="4863" width="9.5546875" style="1" customWidth="1"/>
    <col min="4864" max="4864" width="6.5546875" style="1"/>
    <col min="4865" max="4865" width="40" style="1" customWidth="1"/>
    <col min="4866" max="4866" width="10.109375" style="1" customWidth="1"/>
    <col min="4867" max="4867" width="0" style="1" hidden="1" customWidth="1"/>
    <col min="4868" max="4868" width="5.6640625" style="1" customWidth="1"/>
    <col min="4869" max="4869" width="10" style="1" customWidth="1"/>
    <col min="4870" max="4870" width="9" style="1" customWidth="1"/>
    <col min="4871" max="4871" width="5.88671875" style="1" customWidth="1"/>
    <col min="4872" max="4875" width="0" style="1" hidden="1" customWidth="1"/>
    <col min="4876" max="4876" width="11.88671875" style="1" customWidth="1"/>
    <col min="4877" max="4877" width="8.5546875" style="1" customWidth="1"/>
    <col min="4878" max="4878" width="0" style="1" hidden="1" customWidth="1"/>
    <col min="4879" max="4879" width="4.33203125" style="1" customWidth="1"/>
    <col min="4880" max="4881" width="8.6640625" style="1" customWidth="1"/>
    <col min="4882" max="4882" width="6.33203125" style="1" customWidth="1"/>
    <col min="4883" max="5115" width="9.109375" style="1" customWidth="1"/>
    <col min="5116" max="5116" width="39.88671875" style="1" customWidth="1"/>
    <col min="5117" max="5117" width="11.109375" style="1" customWidth="1"/>
    <col min="5118" max="5118" width="0" style="1" hidden="1" customWidth="1"/>
    <col min="5119" max="5119" width="9.5546875" style="1" customWidth="1"/>
    <col min="5120" max="5120" width="6.5546875" style="1"/>
    <col min="5121" max="5121" width="40" style="1" customWidth="1"/>
    <col min="5122" max="5122" width="10.109375" style="1" customWidth="1"/>
    <col min="5123" max="5123" width="0" style="1" hidden="1" customWidth="1"/>
    <col min="5124" max="5124" width="5.6640625" style="1" customWidth="1"/>
    <col min="5125" max="5125" width="10" style="1" customWidth="1"/>
    <col min="5126" max="5126" width="9" style="1" customWidth="1"/>
    <col min="5127" max="5127" width="5.88671875" style="1" customWidth="1"/>
    <col min="5128" max="5131" width="0" style="1" hidden="1" customWidth="1"/>
    <col min="5132" max="5132" width="11.88671875" style="1" customWidth="1"/>
    <col min="5133" max="5133" width="8.5546875" style="1" customWidth="1"/>
    <col min="5134" max="5134" width="0" style="1" hidden="1" customWidth="1"/>
    <col min="5135" max="5135" width="4.33203125" style="1" customWidth="1"/>
    <col min="5136" max="5137" width="8.6640625" style="1" customWidth="1"/>
    <col min="5138" max="5138" width="6.33203125" style="1" customWidth="1"/>
    <col min="5139" max="5371" width="9.109375" style="1" customWidth="1"/>
    <col min="5372" max="5372" width="39.88671875" style="1" customWidth="1"/>
    <col min="5373" max="5373" width="11.109375" style="1" customWidth="1"/>
    <col min="5374" max="5374" width="0" style="1" hidden="1" customWidth="1"/>
    <col min="5375" max="5375" width="9.5546875" style="1" customWidth="1"/>
    <col min="5376" max="5376" width="6.5546875" style="1"/>
    <col min="5377" max="5377" width="40" style="1" customWidth="1"/>
    <col min="5378" max="5378" width="10.109375" style="1" customWidth="1"/>
    <col min="5379" max="5379" width="0" style="1" hidden="1" customWidth="1"/>
    <col min="5380" max="5380" width="5.6640625" style="1" customWidth="1"/>
    <col min="5381" max="5381" width="10" style="1" customWidth="1"/>
    <col min="5382" max="5382" width="9" style="1" customWidth="1"/>
    <col min="5383" max="5383" width="5.88671875" style="1" customWidth="1"/>
    <col min="5384" max="5387" width="0" style="1" hidden="1" customWidth="1"/>
    <col min="5388" max="5388" width="11.88671875" style="1" customWidth="1"/>
    <col min="5389" max="5389" width="8.5546875" style="1" customWidth="1"/>
    <col min="5390" max="5390" width="0" style="1" hidden="1" customWidth="1"/>
    <col min="5391" max="5391" width="4.33203125" style="1" customWidth="1"/>
    <col min="5392" max="5393" width="8.6640625" style="1" customWidth="1"/>
    <col min="5394" max="5394" width="6.33203125" style="1" customWidth="1"/>
    <col min="5395" max="5627" width="9.109375" style="1" customWidth="1"/>
    <col min="5628" max="5628" width="39.88671875" style="1" customWidth="1"/>
    <col min="5629" max="5629" width="11.109375" style="1" customWidth="1"/>
    <col min="5630" max="5630" width="0" style="1" hidden="1" customWidth="1"/>
    <col min="5631" max="5631" width="9.5546875" style="1" customWidth="1"/>
    <col min="5632" max="5632" width="6.5546875" style="1"/>
    <col min="5633" max="5633" width="40" style="1" customWidth="1"/>
    <col min="5634" max="5634" width="10.109375" style="1" customWidth="1"/>
    <col min="5635" max="5635" width="0" style="1" hidden="1" customWidth="1"/>
    <col min="5636" max="5636" width="5.6640625" style="1" customWidth="1"/>
    <col min="5637" max="5637" width="10" style="1" customWidth="1"/>
    <col min="5638" max="5638" width="9" style="1" customWidth="1"/>
    <col min="5639" max="5639" width="5.88671875" style="1" customWidth="1"/>
    <col min="5640" max="5643" width="0" style="1" hidden="1" customWidth="1"/>
    <col min="5644" max="5644" width="11.88671875" style="1" customWidth="1"/>
    <col min="5645" max="5645" width="8.5546875" style="1" customWidth="1"/>
    <col min="5646" max="5646" width="0" style="1" hidden="1" customWidth="1"/>
    <col min="5647" max="5647" width="4.33203125" style="1" customWidth="1"/>
    <col min="5648" max="5649" width="8.6640625" style="1" customWidth="1"/>
    <col min="5650" max="5650" width="6.33203125" style="1" customWidth="1"/>
    <col min="5651" max="5883" width="9.109375" style="1" customWidth="1"/>
    <col min="5884" max="5884" width="39.88671875" style="1" customWidth="1"/>
    <col min="5885" max="5885" width="11.109375" style="1" customWidth="1"/>
    <col min="5886" max="5886" width="0" style="1" hidden="1" customWidth="1"/>
    <col min="5887" max="5887" width="9.5546875" style="1" customWidth="1"/>
    <col min="5888" max="5888" width="6.5546875" style="1"/>
    <col min="5889" max="5889" width="40" style="1" customWidth="1"/>
    <col min="5890" max="5890" width="10.109375" style="1" customWidth="1"/>
    <col min="5891" max="5891" width="0" style="1" hidden="1" customWidth="1"/>
    <col min="5892" max="5892" width="5.6640625" style="1" customWidth="1"/>
    <col min="5893" max="5893" width="10" style="1" customWidth="1"/>
    <col min="5894" max="5894" width="9" style="1" customWidth="1"/>
    <col min="5895" max="5895" width="5.88671875" style="1" customWidth="1"/>
    <col min="5896" max="5899" width="0" style="1" hidden="1" customWidth="1"/>
    <col min="5900" max="5900" width="11.88671875" style="1" customWidth="1"/>
    <col min="5901" max="5901" width="8.5546875" style="1" customWidth="1"/>
    <col min="5902" max="5902" width="0" style="1" hidden="1" customWidth="1"/>
    <col min="5903" max="5903" width="4.33203125" style="1" customWidth="1"/>
    <col min="5904" max="5905" width="8.6640625" style="1" customWidth="1"/>
    <col min="5906" max="5906" width="6.33203125" style="1" customWidth="1"/>
    <col min="5907" max="6139" width="9.109375" style="1" customWidth="1"/>
    <col min="6140" max="6140" width="39.88671875" style="1" customWidth="1"/>
    <col min="6141" max="6141" width="11.109375" style="1" customWidth="1"/>
    <col min="6142" max="6142" width="0" style="1" hidden="1" customWidth="1"/>
    <col min="6143" max="6143" width="9.5546875" style="1" customWidth="1"/>
    <col min="6144" max="6144" width="6.5546875" style="1"/>
    <col min="6145" max="6145" width="40" style="1" customWidth="1"/>
    <col min="6146" max="6146" width="10.109375" style="1" customWidth="1"/>
    <col min="6147" max="6147" width="0" style="1" hidden="1" customWidth="1"/>
    <col min="6148" max="6148" width="5.6640625" style="1" customWidth="1"/>
    <col min="6149" max="6149" width="10" style="1" customWidth="1"/>
    <col min="6150" max="6150" width="9" style="1" customWidth="1"/>
    <col min="6151" max="6151" width="5.88671875" style="1" customWidth="1"/>
    <col min="6152" max="6155" width="0" style="1" hidden="1" customWidth="1"/>
    <col min="6156" max="6156" width="11.88671875" style="1" customWidth="1"/>
    <col min="6157" max="6157" width="8.5546875" style="1" customWidth="1"/>
    <col min="6158" max="6158" width="0" style="1" hidden="1" customWidth="1"/>
    <col min="6159" max="6159" width="4.33203125" style="1" customWidth="1"/>
    <col min="6160" max="6161" width="8.6640625" style="1" customWidth="1"/>
    <col min="6162" max="6162" width="6.33203125" style="1" customWidth="1"/>
    <col min="6163" max="6395" width="9.109375" style="1" customWidth="1"/>
    <col min="6396" max="6396" width="39.88671875" style="1" customWidth="1"/>
    <col min="6397" max="6397" width="11.109375" style="1" customWidth="1"/>
    <col min="6398" max="6398" width="0" style="1" hidden="1" customWidth="1"/>
    <col min="6399" max="6399" width="9.5546875" style="1" customWidth="1"/>
    <col min="6400" max="6400" width="6.5546875" style="1"/>
    <col min="6401" max="6401" width="40" style="1" customWidth="1"/>
    <col min="6402" max="6402" width="10.109375" style="1" customWidth="1"/>
    <col min="6403" max="6403" width="0" style="1" hidden="1" customWidth="1"/>
    <col min="6404" max="6404" width="5.6640625" style="1" customWidth="1"/>
    <col min="6405" max="6405" width="10" style="1" customWidth="1"/>
    <col min="6406" max="6406" width="9" style="1" customWidth="1"/>
    <col min="6407" max="6407" width="5.88671875" style="1" customWidth="1"/>
    <col min="6408" max="6411" width="0" style="1" hidden="1" customWidth="1"/>
    <col min="6412" max="6412" width="11.88671875" style="1" customWidth="1"/>
    <col min="6413" max="6413" width="8.5546875" style="1" customWidth="1"/>
    <col min="6414" max="6414" width="0" style="1" hidden="1" customWidth="1"/>
    <col min="6415" max="6415" width="4.33203125" style="1" customWidth="1"/>
    <col min="6416" max="6417" width="8.6640625" style="1" customWidth="1"/>
    <col min="6418" max="6418" width="6.33203125" style="1" customWidth="1"/>
    <col min="6419" max="6651" width="9.109375" style="1" customWidth="1"/>
    <col min="6652" max="6652" width="39.88671875" style="1" customWidth="1"/>
    <col min="6653" max="6653" width="11.109375" style="1" customWidth="1"/>
    <col min="6654" max="6654" width="0" style="1" hidden="1" customWidth="1"/>
    <col min="6655" max="6655" width="9.5546875" style="1" customWidth="1"/>
    <col min="6656" max="6656" width="6.5546875" style="1"/>
    <col min="6657" max="6657" width="40" style="1" customWidth="1"/>
    <col min="6658" max="6658" width="10.109375" style="1" customWidth="1"/>
    <col min="6659" max="6659" width="0" style="1" hidden="1" customWidth="1"/>
    <col min="6660" max="6660" width="5.6640625" style="1" customWidth="1"/>
    <col min="6661" max="6661" width="10" style="1" customWidth="1"/>
    <col min="6662" max="6662" width="9" style="1" customWidth="1"/>
    <col min="6663" max="6663" width="5.88671875" style="1" customWidth="1"/>
    <col min="6664" max="6667" width="0" style="1" hidden="1" customWidth="1"/>
    <col min="6668" max="6668" width="11.88671875" style="1" customWidth="1"/>
    <col min="6669" max="6669" width="8.5546875" style="1" customWidth="1"/>
    <col min="6670" max="6670" width="0" style="1" hidden="1" customWidth="1"/>
    <col min="6671" max="6671" width="4.33203125" style="1" customWidth="1"/>
    <col min="6672" max="6673" width="8.6640625" style="1" customWidth="1"/>
    <col min="6674" max="6674" width="6.33203125" style="1" customWidth="1"/>
    <col min="6675" max="6907" width="9.109375" style="1" customWidth="1"/>
    <col min="6908" max="6908" width="39.88671875" style="1" customWidth="1"/>
    <col min="6909" max="6909" width="11.109375" style="1" customWidth="1"/>
    <col min="6910" max="6910" width="0" style="1" hidden="1" customWidth="1"/>
    <col min="6911" max="6911" width="9.5546875" style="1" customWidth="1"/>
    <col min="6912" max="6912" width="6.5546875" style="1"/>
    <col min="6913" max="6913" width="40" style="1" customWidth="1"/>
    <col min="6914" max="6914" width="10.109375" style="1" customWidth="1"/>
    <col min="6915" max="6915" width="0" style="1" hidden="1" customWidth="1"/>
    <col min="6916" max="6916" width="5.6640625" style="1" customWidth="1"/>
    <col min="6917" max="6917" width="10" style="1" customWidth="1"/>
    <col min="6918" max="6918" width="9" style="1" customWidth="1"/>
    <col min="6919" max="6919" width="5.88671875" style="1" customWidth="1"/>
    <col min="6920" max="6923" width="0" style="1" hidden="1" customWidth="1"/>
    <col min="6924" max="6924" width="11.88671875" style="1" customWidth="1"/>
    <col min="6925" max="6925" width="8.5546875" style="1" customWidth="1"/>
    <col min="6926" max="6926" width="0" style="1" hidden="1" customWidth="1"/>
    <col min="6927" max="6927" width="4.33203125" style="1" customWidth="1"/>
    <col min="6928" max="6929" width="8.6640625" style="1" customWidth="1"/>
    <col min="6930" max="6930" width="6.33203125" style="1" customWidth="1"/>
    <col min="6931" max="7163" width="9.109375" style="1" customWidth="1"/>
    <col min="7164" max="7164" width="39.88671875" style="1" customWidth="1"/>
    <col min="7165" max="7165" width="11.109375" style="1" customWidth="1"/>
    <col min="7166" max="7166" width="0" style="1" hidden="1" customWidth="1"/>
    <col min="7167" max="7167" width="9.5546875" style="1" customWidth="1"/>
    <col min="7168" max="7168" width="6.5546875" style="1"/>
    <col min="7169" max="7169" width="40" style="1" customWidth="1"/>
    <col min="7170" max="7170" width="10.109375" style="1" customWidth="1"/>
    <col min="7171" max="7171" width="0" style="1" hidden="1" customWidth="1"/>
    <col min="7172" max="7172" width="5.6640625" style="1" customWidth="1"/>
    <col min="7173" max="7173" width="10" style="1" customWidth="1"/>
    <col min="7174" max="7174" width="9" style="1" customWidth="1"/>
    <col min="7175" max="7175" width="5.88671875" style="1" customWidth="1"/>
    <col min="7176" max="7179" width="0" style="1" hidden="1" customWidth="1"/>
    <col min="7180" max="7180" width="11.88671875" style="1" customWidth="1"/>
    <col min="7181" max="7181" width="8.5546875" style="1" customWidth="1"/>
    <col min="7182" max="7182" width="0" style="1" hidden="1" customWidth="1"/>
    <col min="7183" max="7183" width="4.33203125" style="1" customWidth="1"/>
    <col min="7184" max="7185" width="8.6640625" style="1" customWidth="1"/>
    <col min="7186" max="7186" width="6.33203125" style="1" customWidth="1"/>
    <col min="7187" max="7419" width="9.109375" style="1" customWidth="1"/>
    <col min="7420" max="7420" width="39.88671875" style="1" customWidth="1"/>
    <col min="7421" max="7421" width="11.109375" style="1" customWidth="1"/>
    <col min="7422" max="7422" width="0" style="1" hidden="1" customWidth="1"/>
    <col min="7423" max="7423" width="9.5546875" style="1" customWidth="1"/>
    <col min="7424" max="7424" width="6.5546875" style="1"/>
    <col min="7425" max="7425" width="40" style="1" customWidth="1"/>
    <col min="7426" max="7426" width="10.109375" style="1" customWidth="1"/>
    <col min="7427" max="7427" width="0" style="1" hidden="1" customWidth="1"/>
    <col min="7428" max="7428" width="5.6640625" style="1" customWidth="1"/>
    <col min="7429" max="7429" width="10" style="1" customWidth="1"/>
    <col min="7430" max="7430" width="9" style="1" customWidth="1"/>
    <col min="7431" max="7431" width="5.88671875" style="1" customWidth="1"/>
    <col min="7432" max="7435" width="0" style="1" hidden="1" customWidth="1"/>
    <col min="7436" max="7436" width="11.88671875" style="1" customWidth="1"/>
    <col min="7437" max="7437" width="8.5546875" style="1" customWidth="1"/>
    <col min="7438" max="7438" width="0" style="1" hidden="1" customWidth="1"/>
    <col min="7439" max="7439" width="4.33203125" style="1" customWidth="1"/>
    <col min="7440" max="7441" width="8.6640625" style="1" customWidth="1"/>
    <col min="7442" max="7442" width="6.33203125" style="1" customWidth="1"/>
    <col min="7443" max="7675" width="9.109375" style="1" customWidth="1"/>
    <col min="7676" max="7676" width="39.88671875" style="1" customWidth="1"/>
    <col min="7677" max="7677" width="11.109375" style="1" customWidth="1"/>
    <col min="7678" max="7678" width="0" style="1" hidden="1" customWidth="1"/>
    <col min="7679" max="7679" width="9.5546875" style="1" customWidth="1"/>
    <col min="7680" max="7680" width="6.5546875" style="1"/>
    <col min="7681" max="7681" width="40" style="1" customWidth="1"/>
    <col min="7682" max="7682" width="10.109375" style="1" customWidth="1"/>
    <col min="7683" max="7683" width="0" style="1" hidden="1" customWidth="1"/>
    <col min="7684" max="7684" width="5.6640625" style="1" customWidth="1"/>
    <col min="7685" max="7685" width="10" style="1" customWidth="1"/>
    <col min="7686" max="7686" width="9" style="1" customWidth="1"/>
    <col min="7687" max="7687" width="5.88671875" style="1" customWidth="1"/>
    <col min="7688" max="7691" width="0" style="1" hidden="1" customWidth="1"/>
    <col min="7692" max="7692" width="11.88671875" style="1" customWidth="1"/>
    <col min="7693" max="7693" width="8.5546875" style="1" customWidth="1"/>
    <col min="7694" max="7694" width="0" style="1" hidden="1" customWidth="1"/>
    <col min="7695" max="7695" width="4.33203125" style="1" customWidth="1"/>
    <col min="7696" max="7697" width="8.6640625" style="1" customWidth="1"/>
    <col min="7698" max="7698" width="6.33203125" style="1" customWidth="1"/>
    <col min="7699" max="7931" width="9.109375" style="1" customWidth="1"/>
    <col min="7932" max="7932" width="39.88671875" style="1" customWidth="1"/>
    <col min="7933" max="7933" width="11.109375" style="1" customWidth="1"/>
    <col min="7934" max="7934" width="0" style="1" hidden="1" customWidth="1"/>
    <col min="7935" max="7935" width="9.5546875" style="1" customWidth="1"/>
    <col min="7936" max="7936" width="6.5546875" style="1"/>
    <col min="7937" max="7937" width="40" style="1" customWidth="1"/>
    <col min="7938" max="7938" width="10.109375" style="1" customWidth="1"/>
    <col min="7939" max="7939" width="0" style="1" hidden="1" customWidth="1"/>
    <col min="7940" max="7940" width="5.6640625" style="1" customWidth="1"/>
    <col min="7941" max="7941" width="10" style="1" customWidth="1"/>
    <col min="7942" max="7942" width="9" style="1" customWidth="1"/>
    <col min="7943" max="7943" width="5.88671875" style="1" customWidth="1"/>
    <col min="7944" max="7947" width="0" style="1" hidden="1" customWidth="1"/>
    <col min="7948" max="7948" width="11.88671875" style="1" customWidth="1"/>
    <col min="7949" max="7949" width="8.5546875" style="1" customWidth="1"/>
    <col min="7950" max="7950" width="0" style="1" hidden="1" customWidth="1"/>
    <col min="7951" max="7951" width="4.33203125" style="1" customWidth="1"/>
    <col min="7952" max="7953" width="8.6640625" style="1" customWidth="1"/>
    <col min="7954" max="7954" width="6.33203125" style="1" customWidth="1"/>
    <col min="7955" max="8187" width="9.109375" style="1" customWidth="1"/>
    <col min="8188" max="8188" width="39.88671875" style="1" customWidth="1"/>
    <col min="8189" max="8189" width="11.109375" style="1" customWidth="1"/>
    <col min="8190" max="8190" width="0" style="1" hidden="1" customWidth="1"/>
    <col min="8191" max="8191" width="9.5546875" style="1" customWidth="1"/>
    <col min="8192" max="8192" width="6.5546875" style="1"/>
    <col min="8193" max="8193" width="40" style="1" customWidth="1"/>
    <col min="8194" max="8194" width="10.109375" style="1" customWidth="1"/>
    <col min="8195" max="8195" width="0" style="1" hidden="1" customWidth="1"/>
    <col min="8196" max="8196" width="5.6640625" style="1" customWidth="1"/>
    <col min="8197" max="8197" width="10" style="1" customWidth="1"/>
    <col min="8198" max="8198" width="9" style="1" customWidth="1"/>
    <col min="8199" max="8199" width="5.88671875" style="1" customWidth="1"/>
    <col min="8200" max="8203" width="0" style="1" hidden="1" customWidth="1"/>
    <col min="8204" max="8204" width="11.88671875" style="1" customWidth="1"/>
    <col min="8205" max="8205" width="8.5546875" style="1" customWidth="1"/>
    <col min="8206" max="8206" width="0" style="1" hidden="1" customWidth="1"/>
    <col min="8207" max="8207" width="4.33203125" style="1" customWidth="1"/>
    <col min="8208" max="8209" width="8.6640625" style="1" customWidth="1"/>
    <col min="8210" max="8210" width="6.33203125" style="1" customWidth="1"/>
    <col min="8211" max="8443" width="9.109375" style="1" customWidth="1"/>
    <col min="8444" max="8444" width="39.88671875" style="1" customWidth="1"/>
    <col min="8445" max="8445" width="11.109375" style="1" customWidth="1"/>
    <col min="8446" max="8446" width="0" style="1" hidden="1" customWidth="1"/>
    <col min="8447" max="8447" width="9.5546875" style="1" customWidth="1"/>
    <col min="8448" max="8448" width="6.5546875" style="1"/>
    <col min="8449" max="8449" width="40" style="1" customWidth="1"/>
    <col min="8450" max="8450" width="10.109375" style="1" customWidth="1"/>
    <col min="8451" max="8451" width="0" style="1" hidden="1" customWidth="1"/>
    <col min="8452" max="8452" width="5.6640625" style="1" customWidth="1"/>
    <col min="8453" max="8453" width="10" style="1" customWidth="1"/>
    <col min="8454" max="8454" width="9" style="1" customWidth="1"/>
    <col min="8455" max="8455" width="5.88671875" style="1" customWidth="1"/>
    <col min="8456" max="8459" width="0" style="1" hidden="1" customWidth="1"/>
    <col min="8460" max="8460" width="11.88671875" style="1" customWidth="1"/>
    <col min="8461" max="8461" width="8.5546875" style="1" customWidth="1"/>
    <col min="8462" max="8462" width="0" style="1" hidden="1" customWidth="1"/>
    <col min="8463" max="8463" width="4.33203125" style="1" customWidth="1"/>
    <col min="8464" max="8465" width="8.6640625" style="1" customWidth="1"/>
    <col min="8466" max="8466" width="6.33203125" style="1" customWidth="1"/>
    <col min="8467" max="8699" width="9.109375" style="1" customWidth="1"/>
    <col min="8700" max="8700" width="39.88671875" style="1" customWidth="1"/>
    <col min="8701" max="8701" width="11.109375" style="1" customWidth="1"/>
    <col min="8702" max="8702" width="0" style="1" hidden="1" customWidth="1"/>
    <col min="8703" max="8703" width="9.5546875" style="1" customWidth="1"/>
    <col min="8704" max="8704" width="6.5546875" style="1"/>
    <col min="8705" max="8705" width="40" style="1" customWidth="1"/>
    <col min="8706" max="8706" width="10.109375" style="1" customWidth="1"/>
    <col min="8707" max="8707" width="0" style="1" hidden="1" customWidth="1"/>
    <col min="8708" max="8708" width="5.6640625" style="1" customWidth="1"/>
    <col min="8709" max="8709" width="10" style="1" customWidth="1"/>
    <col min="8710" max="8710" width="9" style="1" customWidth="1"/>
    <col min="8711" max="8711" width="5.88671875" style="1" customWidth="1"/>
    <col min="8712" max="8715" width="0" style="1" hidden="1" customWidth="1"/>
    <col min="8716" max="8716" width="11.88671875" style="1" customWidth="1"/>
    <col min="8717" max="8717" width="8.5546875" style="1" customWidth="1"/>
    <col min="8718" max="8718" width="0" style="1" hidden="1" customWidth="1"/>
    <col min="8719" max="8719" width="4.33203125" style="1" customWidth="1"/>
    <col min="8720" max="8721" width="8.6640625" style="1" customWidth="1"/>
    <col min="8722" max="8722" width="6.33203125" style="1" customWidth="1"/>
    <col min="8723" max="8955" width="9.109375" style="1" customWidth="1"/>
    <col min="8956" max="8956" width="39.88671875" style="1" customWidth="1"/>
    <col min="8957" max="8957" width="11.109375" style="1" customWidth="1"/>
    <col min="8958" max="8958" width="0" style="1" hidden="1" customWidth="1"/>
    <col min="8959" max="8959" width="9.5546875" style="1" customWidth="1"/>
    <col min="8960" max="8960" width="6.5546875" style="1"/>
    <col min="8961" max="8961" width="40" style="1" customWidth="1"/>
    <col min="8962" max="8962" width="10.109375" style="1" customWidth="1"/>
    <col min="8963" max="8963" width="0" style="1" hidden="1" customWidth="1"/>
    <col min="8964" max="8964" width="5.6640625" style="1" customWidth="1"/>
    <col min="8965" max="8965" width="10" style="1" customWidth="1"/>
    <col min="8966" max="8966" width="9" style="1" customWidth="1"/>
    <col min="8967" max="8967" width="5.88671875" style="1" customWidth="1"/>
    <col min="8968" max="8971" width="0" style="1" hidden="1" customWidth="1"/>
    <col min="8972" max="8972" width="11.88671875" style="1" customWidth="1"/>
    <col min="8973" max="8973" width="8.5546875" style="1" customWidth="1"/>
    <col min="8974" max="8974" width="0" style="1" hidden="1" customWidth="1"/>
    <col min="8975" max="8975" width="4.33203125" style="1" customWidth="1"/>
    <col min="8976" max="8977" width="8.6640625" style="1" customWidth="1"/>
    <col min="8978" max="8978" width="6.33203125" style="1" customWidth="1"/>
    <col min="8979" max="9211" width="9.109375" style="1" customWidth="1"/>
    <col min="9212" max="9212" width="39.88671875" style="1" customWidth="1"/>
    <col min="9213" max="9213" width="11.109375" style="1" customWidth="1"/>
    <col min="9214" max="9214" width="0" style="1" hidden="1" customWidth="1"/>
    <col min="9215" max="9215" width="9.5546875" style="1" customWidth="1"/>
    <col min="9216" max="9216" width="6.5546875" style="1"/>
    <col min="9217" max="9217" width="40" style="1" customWidth="1"/>
    <col min="9218" max="9218" width="10.109375" style="1" customWidth="1"/>
    <col min="9219" max="9219" width="0" style="1" hidden="1" customWidth="1"/>
    <col min="9220" max="9220" width="5.6640625" style="1" customWidth="1"/>
    <col min="9221" max="9221" width="10" style="1" customWidth="1"/>
    <col min="9222" max="9222" width="9" style="1" customWidth="1"/>
    <col min="9223" max="9223" width="5.88671875" style="1" customWidth="1"/>
    <col min="9224" max="9227" width="0" style="1" hidden="1" customWidth="1"/>
    <col min="9228" max="9228" width="11.88671875" style="1" customWidth="1"/>
    <col min="9229" max="9229" width="8.5546875" style="1" customWidth="1"/>
    <col min="9230" max="9230" width="0" style="1" hidden="1" customWidth="1"/>
    <col min="9231" max="9231" width="4.33203125" style="1" customWidth="1"/>
    <col min="9232" max="9233" width="8.6640625" style="1" customWidth="1"/>
    <col min="9234" max="9234" width="6.33203125" style="1" customWidth="1"/>
    <col min="9235" max="9467" width="9.109375" style="1" customWidth="1"/>
    <col min="9468" max="9468" width="39.88671875" style="1" customWidth="1"/>
    <col min="9469" max="9469" width="11.109375" style="1" customWidth="1"/>
    <col min="9470" max="9470" width="0" style="1" hidden="1" customWidth="1"/>
    <col min="9471" max="9471" width="9.5546875" style="1" customWidth="1"/>
    <col min="9472" max="9472" width="6.5546875" style="1"/>
    <col min="9473" max="9473" width="40" style="1" customWidth="1"/>
    <col min="9474" max="9474" width="10.109375" style="1" customWidth="1"/>
    <col min="9475" max="9475" width="0" style="1" hidden="1" customWidth="1"/>
    <col min="9476" max="9476" width="5.6640625" style="1" customWidth="1"/>
    <col min="9477" max="9477" width="10" style="1" customWidth="1"/>
    <col min="9478" max="9478" width="9" style="1" customWidth="1"/>
    <col min="9479" max="9479" width="5.88671875" style="1" customWidth="1"/>
    <col min="9480" max="9483" width="0" style="1" hidden="1" customWidth="1"/>
    <col min="9484" max="9484" width="11.88671875" style="1" customWidth="1"/>
    <col min="9485" max="9485" width="8.5546875" style="1" customWidth="1"/>
    <col min="9486" max="9486" width="0" style="1" hidden="1" customWidth="1"/>
    <col min="9487" max="9487" width="4.33203125" style="1" customWidth="1"/>
    <col min="9488" max="9489" width="8.6640625" style="1" customWidth="1"/>
    <col min="9490" max="9490" width="6.33203125" style="1" customWidth="1"/>
    <col min="9491" max="9723" width="9.109375" style="1" customWidth="1"/>
    <col min="9724" max="9724" width="39.88671875" style="1" customWidth="1"/>
    <col min="9725" max="9725" width="11.109375" style="1" customWidth="1"/>
    <col min="9726" max="9726" width="0" style="1" hidden="1" customWidth="1"/>
    <col min="9727" max="9727" width="9.5546875" style="1" customWidth="1"/>
    <col min="9728" max="9728" width="6.5546875" style="1"/>
    <col min="9729" max="9729" width="40" style="1" customWidth="1"/>
    <col min="9730" max="9730" width="10.109375" style="1" customWidth="1"/>
    <col min="9731" max="9731" width="0" style="1" hidden="1" customWidth="1"/>
    <col min="9732" max="9732" width="5.6640625" style="1" customWidth="1"/>
    <col min="9733" max="9733" width="10" style="1" customWidth="1"/>
    <col min="9734" max="9734" width="9" style="1" customWidth="1"/>
    <col min="9735" max="9735" width="5.88671875" style="1" customWidth="1"/>
    <col min="9736" max="9739" width="0" style="1" hidden="1" customWidth="1"/>
    <col min="9740" max="9740" width="11.88671875" style="1" customWidth="1"/>
    <col min="9741" max="9741" width="8.5546875" style="1" customWidth="1"/>
    <col min="9742" max="9742" width="0" style="1" hidden="1" customWidth="1"/>
    <col min="9743" max="9743" width="4.33203125" style="1" customWidth="1"/>
    <col min="9744" max="9745" width="8.6640625" style="1" customWidth="1"/>
    <col min="9746" max="9746" width="6.33203125" style="1" customWidth="1"/>
    <col min="9747" max="9979" width="9.109375" style="1" customWidth="1"/>
    <col min="9980" max="9980" width="39.88671875" style="1" customWidth="1"/>
    <col min="9981" max="9981" width="11.109375" style="1" customWidth="1"/>
    <col min="9982" max="9982" width="0" style="1" hidden="1" customWidth="1"/>
    <col min="9983" max="9983" width="9.5546875" style="1" customWidth="1"/>
    <col min="9984" max="9984" width="6.5546875" style="1"/>
    <col min="9985" max="9985" width="40" style="1" customWidth="1"/>
    <col min="9986" max="9986" width="10.109375" style="1" customWidth="1"/>
    <col min="9987" max="9987" width="0" style="1" hidden="1" customWidth="1"/>
    <col min="9988" max="9988" width="5.6640625" style="1" customWidth="1"/>
    <col min="9989" max="9989" width="10" style="1" customWidth="1"/>
    <col min="9990" max="9990" width="9" style="1" customWidth="1"/>
    <col min="9991" max="9991" width="5.88671875" style="1" customWidth="1"/>
    <col min="9992" max="9995" width="0" style="1" hidden="1" customWidth="1"/>
    <col min="9996" max="9996" width="11.88671875" style="1" customWidth="1"/>
    <col min="9997" max="9997" width="8.5546875" style="1" customWidth="1"/>
    <col min="9998" max="9998" width="0" style="1" hidden="1" customWidth="1"/>
    <col min="9999" max="9999" width="4.33203125" style="1" customWidth="1"/>
    <col min="10000" max="10001" width="8.6640625" style="1" customWidth="1"/>
    <col min="10002" max="10002" width="6.33203125" style="1" customWidth="1"/>
    <col min="10003" max="10235" width="9.109375" style="1" customWidth="1"/>
    <col min="10236" max="10236" width="39.88671875" style="1" customWidth="1"/>
    <col min="10237" max="10237" width="11.109375" style="1" customWidth="1"/>
    <col min="10238" max="10238" width="0" style="1" hidden="1" customWidth="1"/>
    <col min="10239" max="10239" width="9.5546875" style="1" customWidth="1"/>
    <col min="10240" max="10240" width="6.5546875" style="1"/>
    <col min="10241" max="10241" width="40" style="1" customWidth="1"/>
    <col min="10242" max="10242" width="10.109375" style="1" customWidth="1"/>
    <col min="10243" max="10243" width="0" style="1" hidden="1" customWidth="1"/>
    <col min="10244" max="10244" width="5.6640625" style="1" customWidth="1"/>
    <col min="10245" max="10245" width="10" style="1" customWidth="1"/>
    <col min="10246" max="10246" width="9" style="1" customWidth="1"/>
    <col min="10247" max="10247" width="5.88671875" style="1" customWidth="1"/>
    <col min="10248" max="10251" width="0" style="1" hidden="1" customWidth="1"/>
    <col min="10252" max="10252" width="11.88671875" style="1" customWidth="1"/>
    <col min="10253" max="10253" width="8.5546875" style="1" customWidth="1"/>
    <col min="10254" max="10254" width="0" style="1" hidden="1" customWidth="1"/>
    <col min="10255" max="10255" width="4.33203125" style="1" customWidth="1"/>
    <col min="10256" max="10257" width="8.6640625" style="1" customWidth="1"/>
    <col min="10258" max="10258" width="6.33203125" style="1" customWidth="1"/>
    <col min="10259" max="10491" width="9.109375" style="1" customWidth="1"/>
    <col min="10492" max="10492" width="39.88671875" style="1" customWidth="1"/>
    <col min="10493" max="10493" width="11.109375" style="1" customWidth="1"/>
    <col min="10494" max="10494" width="0" style="1" hidden="1" customWidth="1"/>
    <col min="10495" max="10495" width="9.5546875" style="1" customWidth="1"/>
    <col min="10496" max="10496" width="6.5546875" style="1"/>
    <col min="10497" max="10497" width="40" style="1" customWidth="1"/>
    <col min="10498" max="10498" width="10.109375" style="1" customWidth="1"/>
    <col min="10499" max="10499" width="0" style="1" hidden="1" customWidth="1"/>
    <col min="10500" max="10500" width="5.6640625" style="1" customWidth="1"/>
    <col min="10501" max="10501" width="10" style="1" customWidth="1"/>
    <col min="10502" max="10502" width="9" style="1" customWidth="1"/>
    <col min="10503" max="10503" width="5.88671875" style="1" customWidth="1"/>
    <col min="10504" max="10507" width="0" style="1" hidden="1" customWidth="1"/>
    <col min="10508" max="10508" width="11.88671875" style="1" customWidth="1"/>
    <col min="10509" max="10509" width="8.5546875" style="1" customWidth="1"/>
    <col min="10510" max="10510" width="0" style="1" hidden="1" customWidth="1"/>
    <col min="10511" max="10511" width="4.33203125" style="1" customWidth="1"/>
    <col min="10512" max="10513" width="8.6640625" style="1" customWidth="1"/>
    <col min="10514" max="10514" width="6.33203125" style="1" customWidth="1"/>
    <col min="10515" max="10747" width="9.109375" style="1" customWidth="1"/>
    <col min="10748" max="10748" width="39.88671875" style="1" customWidth="1"/>
    <col min="10749" max="10749" width="11.109375" style="1" customWidth="1"/>
    <col min="10750" max="10750" width="0" style="1" hidden="1" customWidth="1"/>
    <col min="10751" max="10751" width="9.5546875" style="1" customWidth="1"/>
    <col min="10752" max="10752" width="6.5546875" style="1"/>
    <col min="10753" max="10753" width="40" style="1" customWidth="1"/>
    <col min="10754" max="10754" width="10.109375" style="1" customWidth="1"/>
    <col min="10755" max="10755" width="0" style="1" hidden="1" customWidth="1"/>
    <col min="10756" max="10756" width="5.6640625" style="1" customWidth="1"/>
    <col min="10757" max="10757" width="10" style="1" customWidth="1"/>
    <col min="10758" max="10758" width="9" style="1" customWidth="1"/>
    <col min="10759" max="10759" width="5.88671875" style="1" customWidth="1"/>
    <col min="10760" max="10763" width="0" style="1" hidden="1" customWidth="1"/>
    <col min="10764" max="10764" width="11.88671875" style="1" customWidth="1"/>
    <col min="10765" max="10765" width="8.5546875" style="1" customWidth="1"/>
    <col min="10766" max="10766" width="0" style="1" hidden="1" customWidth="1"/>
    <col min="10767" max="10767" width="4.33203125" style="1" customWidth="1"/>
    <col min="10768" max="10769" width="8.6640625" style="1" customWidth="1"/>
    <col min="10770" max="10770" width="6.33203125" style="1" customWidth="1"/>
    <col min="10771" max="11003" width="9.109375" style="1" customWidth="1"/>
    <col min="11004" max="11004" width="39.88671875" style="1" customWidth="1"/>
    <col min="11005" max="11005" width="11.109375" style="1" customWidth="1"/>
    <col min="11006" max="11006" width="0" style="1" hidden="1" customWidth="1"/>
    <col min="11007" max="11007" width="9.5546875" style="1" customWidth="1"/>
    <col min="11008" max="11008" width="6.5546875" style="1"/>
    <col min="11009" max="11009" width="40" style="1" customWidth="1"/>
    <col min="11010" max="11010" width="10.109375" style="1" customWidth="1"/>
    <col min="11011" max="11011" width="0" style="1" hidden="1" customWidth="1"/>
    <col min="11012" max="11012" width="5.6640625" style="1" customWidth="1"/>
    <col min="11013" max="11013" width="10" style="1" customWidth="1"/>
    <col min="11014" max="11014" width="9" style="1" customWidth="1"/>
    <col min="11015" max="11015" width="5.88671875" style="1" customWidth="1"/>
    <col min="11016" max="11019" width="0" style="1" hidden="1" customWidth="1"/>
    <col min="11020" max="11020" width="11.88671875" style="1" customWidth="1"/>
    <col min="11021" max="11021" width="8.5546875" style="1" customWidth="1"/>
    <col min="11022" max="11022" width="0" style="1" hidden="1" customWidth="1"/>
    <col min="11023" max="11023" width="4.33203125" style="1" customWidth="1"/>
    <col min="11024" max="11025" width="8.6640625" style="1" customWidth="1"/>
    <col min="11026" max="11026" width="6.33203125" style="1" customWidth="1"/>
    <col min="11027" max="11259" width="9.109375" style="1" customWidth="1"/>
    <col min="11260" max="11260" width="39.88671875" style="1" customWidth="1"/>
    <col min="11261" max="11261" width="11.109375" style="1" customWidth="1"/>
    <col min="11262" max="11262" width="0" style="1" hidden="1" customWidth="1"/>
    <col min="11263" max="11263" width="9.5546875" style="1" customWidth="1"/>
    <col min="11264" max="11264" width="6.5546875" style="1"/>
    <col min="11265" max="11265" width="40" style="1" customWidth="1"/>
    <col min="11266" max="11266" width="10.109375" style="1" customWidth="1"/>
    <col min="11267" max="11267" width="0" style="1" hidden="1" customWidth="1"/>
    <col min="11268" max="11268" width="5.6640625" style="1" customWidth="1"/>
    <col min="11269" max="11269" width="10" style="1" customWidth="1"/>
    <col min="11270" max="11270" width="9" style="1" customWidth="1"/>
    <col min="11271" max="11271" width="5.88671875" style="1" customWidth="1"/>
    <col min="11272" max="11275" width="0" style="1" hidden="1" customWidth="1"/>
    <col min="11276" max="11276" width="11.88671875" style="1" customWidth="1"/>
    <col min="11277" max="11277" width="8.5546875" style="1" customWidth="1"/>
    <col min="11278" max="11278" width="0" style="1" hidden="1" customWidth="1"/>
    <col min="11279" max="11279" width="4.33203125" style="1" customWidth="1"/>
    <col min="11280" max="11281" width="8.6640625" style="1" customWidth="1"/>
    <col min="11282" max="11282" width="6.33203125" style="1" customWidth="1"/>
    <col min="11283" max="11515" width="9.109375" style="1" customWidth="1"/>
    <col min="11516" max="11516" width="39.88671875" style="1" customWidth="1"/>
    <col min="11517" max="11517" width="11.109375" style="1" customWidth="1"/>
    <col min="11518" max="11518" width="0" style="1" hidden="1" customWidth="1"/>
    <col min="11519" max="11519" width="9.5546875" style="1" customWidth="1"/>
    <col min="11520" max="11520" width="6.5546875" style="1"/>
    <col min="11521" max="11521" width="40" style="1" customWidth="1"/>
    <col min="11522" max="11522" width="10.109375" style="1" customWidth="1"/>
    <col min="11523" max="11523" width="0" style="1" hidden="1" customWidth="1"/>
    <col min="11524" max="11524" width="5.6640625" style="1" customWidth="1"/>
    <col min="11525" max="11525" width="10" style="1" customWidth="1"/>
    <col min="11526" max="11526" width="9" style="1" customWidth="1"/>
    <col min="11527" max="11527" width="5.88671875" style="1" customWidth="1"/>
    <col min="11528" max="11531" width="0" style="1" hidden="1" customWidth="1"/>
    <col min="11532" max="11532" width="11.88671875" style="1" customWidth="1"/>
    <col min="11533" max="11533" width="8.5546875" style="1" customWidth="1"/>
    <col min="11534" max="11534" width="0" style="1" hidden="1" customWidth="1"/>
    <col min="11535" max="11535" width="4.33203125" style="1" customWidth="1"/>
    <col min="11536" max="11537" width="8.6640625" style="1" customWidth="1"/>
    <col min="11538" max="11538" width="6.33203125" style="1" customWidth="1"/>
    <col min="11539" max="11771" width="9.109375" style="1" customWidth="1"/>
    <col min="11772" max="11772" width="39.88671875" style="1" customWidth="1"/>
    <col min="11773" max="11773" width="11.109375" style="1" customWidth="1"/>
    <col min="11774" max="11774" width="0" style="1" hidden="1" customWidth="1"/>
    <col min="11775" max="11775" width="9.5546875" style="1" customWidth="1"/>
    <col min="11776" max="11776" width="6.5546875" style="1"/>
    <col min="11777" max="11777" width="40" style="1" customWidth="1"/>
    <col min="11778" max="11778" width="10.109375" style="1" customWidth="1"/>
    <col min="11779" max="11779" width="0" style="1" hidden="1" customWidth="1"/>
    <col min="11780" max="11780" width="5.6640625" style="1" customWidth="1"/>
    <col min="11781" max="11781" width="10" style="1" customWidth="1"/>
    <col min="11782" max="11782" width="9" style="1" customWidth="1"/>
    <col min="11783" max="11783" width="5.88671875" style="1" customWidth="1"/>
    <col min="11784" max="11787" width="0" style="1" hidden="1" customWidth="1"/>
    <col min="11788" max="11788" width="11.88671875" style="1" customWidth="1"/>
    <col min="11789" max="11789" width="8.5546875" style="1" customWidth="1"/>
    <col min="11790" max="11790" width="0" style="1" hidden="1" customWidth="1"/>
    <col min="11791" max="11791" width="4.33203125" style="1" customWidth="1"/>
    <col min="11792" max="11793" width="8.6640625" style="1" customWidth="1"/>
    <col min="11794" max="11794" width="6.33203125" style="1" customWidth="1"/>
    <col min="11795" max="12027" width="9.109375" style="1" customWidth="1"/>
    <col min="12028" max="12028" width="39.88671875" style="1" customWidth="1"/>
    <col min="12029" max="12029" width="11.109375" style="1" customWidth="1"/>
    <col min="12030" max="12030" width="0" style="1" hidden="1" customWidth="1"/>
    <col min="12031" max="12031" width="9.5546875" style="1" customWidth="1"/>
    <col min="12032" max="12032" width="6.5546875" style="1"/>
    <col min="12033" max="12033" width="40" style="1" customWidth="1"/>
    <col min="12034" max="12034" width="10.109375" style="1" customWidth="1"/>
    <col min="12035" max="12035" width="0" style="1" hidden="1" customWidth="1"/>
    <col min="12036" max="12036" width="5.6640625" style="1" customWidth="1"/>
    <col min="12037" max="12037" width="10" style="1" customWidth="1"/>
    <col min="12038" max="12038" width="9" style="1" customWidth="1"/>
    <col min="12039" max="12039" width="5.88671875" style="1" customWidth="1"/>
    <col min="12040" max="12043" width="0" style="1" hidden="1" customWidth="1"/>
    <col min="12044" max="12044" width="11.88671875" style="1" customWidth="1"/>
    <col min="12045" max="12045" width="8.5546875" style="1" customWidth="1"/>
    <col min="12046" max="12046" width="0" style="1" hidden="1" customWidth="1"/>
    <col min="12047" max="12047" width="4.33203125" style="1" customWidth="1"/>
    <col min="12048" max="12049" width="8.6640625" style="1" customWidth="1"/>
    <col min="12050" max="12050" width="6.33203125" style="1" customWidth="1"/>
    <col min="12051" max="12283" width="9.109375" style="1" customWidth="1"/>
    <col min="12284" max="12284" width="39.88671875" style="1" customWidth="1"/>
    <col min="12285" max="12285" width="11.109375" style="1" customWidth="1"/>
    <col min="12286" max="12286" width="0" style="1" hidden="1" customWidth="1"/>
    <col min="12287" max="12287" width="9.5546875" style="1" customWidth="1"/>
    <col min="12288" max="12288" width="6.5546875" style="1"/>
    <col min="12289" max="12289" width="40" style="1" customWidth="1"/>
    <col min="12290" max="12290" width="10.109375" style="1" customWidth="1"/>
    <col min="12291" max="12291" width="0" style="1" hidden="1" customWidth="1"/>
    <col min="12292" max="12292" width="5.6640625" style="1" customWidth="1"/>
    <col min="12293" max="12293" width="10" style="1" customWidth="1"/>
    <col min="12294" max="12294" width="9" style="1" customWidth="1"/>
    <col min="12295" max="12295" width="5.88671875" style="1" customWidth="1"/>
    <col min="12296" max="12299" width="0" style="1" hidden="1" customWidth="1"/>
    <col min="12300" max="12300" width="11.88671875" style="1" customWidth="1"/>
    <col min="12301" max="12301" width="8.5546875" style="1" customWidth="1"/>
    <col min="12302" max="12302" width="0" style="1" hidden="1" customWidth="1"/>
    <col min="12303" max="12303" width="4.33203125" style="1" customWidth="1"/>
    <col min="12304" max="12305" width="8.6640625" style="1" customWidth="1"/>
    <col min="12306" max="12306" width="6.33203125" style="1" customWidth="1"/>
    <col min="12307" max="12539" width="9.109375" style="1" customWidth="1"/>
    <col min="12540" max="12540" width="39.88671875" style="1" customWidth="1"/>
    <col min="12541" max="12541" width="11.109375" style="1" customWidth="1"/>
    <col min="12542" max="12542" width="0" style="1" hidden="1" customWidth="1"/>
    <col min="12543" max="12543" width="9.5546875" style="1" customWidth="1"/>
    <col min="12544" max="12544" width="6.5546875" style="1"/>
    <col min="12545" max="12545" width="40" style="1" customWidth="1"/>
    <col min="12546" max="12546" width="10.109375" style="1" customWidth="1"/>
    <col min="12547" max="12547" width="0" style="1" hidden="1" customWidth="1"/>
    <col min="12548" max="12548" width="5.6640625" style="1" customWidth="1"/>
    <col min="12549" max="12549" width="10" style="1" customWidth="1"/>
    <col min="12550" max="12550" width="9" style="1" customWidth="1"/>
    <col min="12551" max="12551" width="5.88671875" style="1" customWidth="1"/>
    <col min="12552" max="12555" width="0" style="1" hidden="1" customWidth="1"/>
    <col min="12556" max="12556" width="11.88671875" style="1" customWidth="1"/>
    <col min="12557" max="12557" width="8.5546875" style="1" customWidth="1"/>
    <col min="12558" max="12558" width="0" style="1" hidden="1" customWidth="1"/>
    <col min="12559" max="12559" width="4.33203125" style="1" customWidth="1"/>
    <col min="12560" max="12561" width="8.6640625" style="1" customWidth="1"/>
    <col min="12562" max="12562" width="6.33203125" style="1" customWidth="1"/>
    <col min="12563" max="12795" width="9.109375" style="1" customWidth="1"/>
    <col min="12796" max="12796" width="39.88671875" style="1" customWidth="1"/>
    <col min="12797" max="12797" width="11.109375" style="1" customWidth="1"/>
    <col min="12798" max="12798" width="0" style="1" hidden="1" customWidth="1"/>
    <col min="12799" max="12799" width="9.5546875" style="1" customWidth="1"/>
    <col min="12800" max="12800" width="6.5546875" style="1"/>
    <col min="12801" max="12801" width="40" style="1" customWidth="1"/>
    <col min="12802" max="12802" width="10.109375" style="1" customWidth="1"/>
    <col min="12803" max="12803" width="0" style="1" hidden="1" customWidth="1"/>
    <col min="12804" max="12804" width="5.6640625" style="1" customWidth="1"/>
    <col min="12805" max="12805" width="10" style="1" customWidth="1"/>
    <col min="12806" max="12806" width="9" style="1" customWidth="1"/>
    <col min="12807" max="12807" width="5.88671875" style="1" customWidth="1"/>
    <col min="12808" max="12811" width="0" style="1" hidden="1" customWidth="1"/>
    <col min="12812" max="12812" width="11.88671875" style="1" customWidth="1"/>
    <col min="12813" max="12813" width="8.5546875" style="1" customWidth="1"/>
    <col min="12814" max="12814" width="0" style="1" hidden="1" customWidth="1"/>
    <col min="12815" max="12815" width="4.33203125" style="1" customWidth="1"/>
    <col min="12816" max="12817" width="8.6640625" style="1" customWidth="1"/>
    <col min="12818" max="12818" width="6.33203125" style="1" customWidth="1"/>
    <col min="12819" max="13051" width="9.109375" style="1" customWidth="1"/>
    <col min="13052" max="13052" width="39.88671875" style="1" customWidth="1"/>
    <col min="13053" max="13053" width="11.109375" style="1" customWidth="1"/>
    <col min="13054" max="13054" width="0" style="1" hidden="1" customWidth="1"/>
    <col min="13055" max="13055" width="9.5546875" style="1" customWidth="1"/>
    <col min="13056" max="13056" width="6.5546875" style="1"/>
    <col min="13057" max="13057" width="40" style="1" customWidth="1"/>
    <col min="13058" max="13058" width="10.109375" style="1" customWidth="1"/>
    <col min="13059" max="13059" width="0" style="1" hidden="1" customWidth="1"/>
    <col min="13060" max="13060" width="5.6640625" style="1" customWidth="1"/>
    <col min="13061" max="13061" width="10" style="1" customWidth="1"/>
    <col min="13062" max="13062" width="9" style="1" customWidth="1"/>
    <col min="13063" max="13063" width="5.88671875" style="1" customWidth="1"/>
    <col min="13064" max="13067" width="0" style="1" hidden="1" customWidth="1"/>
    <col min="13068" max="13068" width="11.88671875" style="1" customWidth="1"/>
    <col min="13069" max="13069" width="8.5546875" style="1" customWidth="1"/>
    <col min="13070" max="13070" width="0" style="1" hidden="1" customWidth="1"/>
    <col min="13071" max="13071" width="4.33203125" style="1" customWidth="1"/>
    <col min="13072" max="13073" width="8.6640625" style="1" customWidth="1"/>
    <col min="13074" max="13074" width="6.33203125" style="1" customWidth="1"/>
    <col min="13075" max="13307" width="9.109375" style="1" customWidth="1"/>
    <col min="13308" max="13308" width="39.88671875" style="1" customWidth="1"/>
    <col min="13309" max="13309" width="11.109375" style="1" customWidth="1"/>
    <col min="13310" max="13310" width="0" style="1" hidden="1" customWidth="1"/>
    <col min="13311" max="13311" width="9.5546875" style="1" customWidth="1"/>
    <col min="13312" max="13312" width="6.5546875" style="1"/>
    <col min="13313" max="13313" width="40" style="1" customWidth="1"/>
    <col min="13314" max="13314" width="10.109375" style="1" customWidth="1"/>
    <col min="13315" max="13315" width="0" style="1" hidden="1" customWidth="1"/>
    <col min="13316" max="13316" width="5.6640625" style="1" customWidth="1"/>
    <col min="13317" max="13317" width="10" style="1" customWidth="1"/>
    <col min="13318" max="13318" width="9" style="1" customWidth="1"/>
    <col min="13319" max="13319" width="5.88671875" style="1" customWidth="1"/>
    <col min="13320" max="13323" width="0" style="1" hidden="1" customWidth="1"/>
    <col min="13324" max="13324" width="11.88671875" style="1" customWidth="1"/>
    <col min="13325" max="13325" width="8.5546875" style="1" customWidth="1"/>
    <col min="13326" max="13326" width="0" style="1" hidden="1" customWidth="1"/>
    <col min="13327" max="13327" width="4.33203125" style="1" customWidth="1"/>
    <col min="13328" max="13329" width="8.6640625" style="1" customWidth="1"/>
    <col min="13330" max="13330" width="6.33203125" style="1" customWidth="1"/>
    <col min="13331" max="13563" width="9.109375" style="1" customWidth="1"/>
    <col min="13564" max="13564" width="39.88671875" style="1" customWidth="1"/>
    <col min="13565" max="13565" width="11.109375" style="1" customWidth="1"/>
    <col min="13566" max="13566" width="0" style="1" hidden="1" customWidth="1"/>
    <col min="13567" max="13567" width="9.5546875" style="1" customWidth="1"/>
    <col min="13568" max="13568" width="6.5546875" style="1"/>
    <col min="13569" max="13569" width="40" style="1" customWidth="1"/>
    <col min="13570" max="13570" width="10.109375" style="1" customWidth="1"/>
    <col min="13571" max="13571" width="0" style="1" hidden="1" customWidth="1"/>
    <col min="13572" max="13572" width="5.6640625" style="1" customWidth="1"/>
    <col min="13573" max="13573" width="10" style="1" customWidth="1"/>
    <col min="13574" max="13574" width="9" style="1" customWidth="1"/>
    <col min="13575" max="13575" width="5.88671875" style="1" customWidth="1"/>
    <col min="13576" max="13579" width="0" style="1" hidden="1" customWidth="1"/>
    <col min="13580" max="13580" width="11.88671875" style="1" customWidth="1"/>
    <col min="13581" max="13581" width="8.5546875" style="1" customWidth="1"/>
    <col min="13582" max="13582" width="0" style="1" hidden="1" customWidth="1"/>
    <col min="13583" max="13583" width="4.33203125" style="1" customWidth="1"/>
    <col min="13584" max="13585" width="8.6640625" style="1" customWidth="1"/>
    <col min="13586" max="13586" width="6.33203125" style="1" customWidth="1"/>
    <col min="13587" max="13819" width="9.109375" style="1" customWidth="1"/>
    <col min="13820" max="13820" width="39.88671875" style="1" customWidth="1"/>
    <col min="13821" max="13821" width="11.109375" style="1" customWidth="1"/>
    <col min="13822" max="13822" width="0" style="1" hidden="1" customWidth="1"/>
    <col min="13823" max="13823" width="9.5546875" style="1" customWidth="1"/>
    <col min="13824" max="13824" width="6.5546875" style="1"/>
    <col min="13825" max="13825" width="40" style="1" customWidth="1"/>
    <col min="13826" max="13826" width="10.109375" style="1" customWidth="1"/>
    <col min="13827" max="13827" width="0" style="1" hidden="1" customWidth="1"/>
    <col min="13828" max="13828" width="5.6640625" style="1" customWidth="1"/>
    <col min="13829" max="13829" width="10" style="1" customWidth="1"/>
    <col min="13830" max="13830" width="9" style="1" customWidth="1"/>
    <col min="13831" max="13831" width="5.88671875" style="1" customWidth="1"/>
    <col min="13832" max="13835" width="0" style="1" hidden="1" customWidth="1"/>
    <col min="13836" max="13836" width="11.88671875" style="1" customWidth="1"/>
    <col min="13837" max="13837" width="8.5546875" style="1" customWidth="1"/>
    <col min="13838" max="13838" width="0" style="1" hidden="1" customWidth="1"/>
    <col min="13839" max="13839" width="4.33203125" style="1" customWidth="1"/>
    <col min="13840" max="13841" width="8.6640625" style="1" customWidth="1"/>
    <col min="13842" max="13842" width="6.33203125" style="1" customWidth="1"/>
    <col min="13843" max="14075" width="9.109375" style="1" customWidth="1"/>
    <col min="14076" max="14076" width="39.88671875" style="1" customWidth="1"/>
    <col min="14077" max="14077" width="11.109375" style="1" customWidth="1"/>
    <col min="14078" max="14078" width="0" style="1" hidden="1" customWidth="1"/>
    <col min="14079" max="14079" width="9.5546875" style="1" customWidth="1"/>
    <col min="14080" max="14080" width="6.5546875" style="1"/>
    <col min="14081" max="14081" width="40" style="1" customWidth="1"/>
    <col min="14082" max="14082" width="10.109375" style="1" customWidth="1"/>
    <col min="14083" max="14083" width="0" style="1" hidden="1" customWidth="1"/>
    <col min="14084" max="14084" width="5.6640625" style="1" customWidth="1"/>
    <col min="14085" max="14085" width="10" style="1" customWidth="1"/>
    <col min="14086" max="14086" width="9" style="1" customWidth="1"/>
    <col min="14087" max="14087" width="5.88671875" style="1" customWidth="1"/>
    <col min="14088" max="14091" width="0" style="1" hidden="1" customWidth="1"/>
    <col min="14092" max="14092" width="11.88671875" style="1" customWidth="1"/>
    <col min="14093" max="14093" width="8.5546875" style="1" customWidth="1"/>
    <col min="14094" max="14094" width="0" style="1" hidden="1" customWidth="1"/>
    <col min="14095" max="14095" width="4.33203125" style="1" customWidth="1"/>
    <col min="14096" max="14097" width="8.6640625" style="1" customWidth="1"/>
    <col min="14098" max="14098" width="6.33203125" style="1" customWidth="1"/>
    <col min="14099" max="14331" width="9.109375" style="1" customWidth="1"/>
    <col min="14332" max="14332" width="39.88671875" style="1" customWidth="1"/>
    <col min="14333" max="14333" width="11.109375" style="1" customWidth="1"/>
    <col min="14334" max="14334" width="0" style="1" hidden="1" customWidth="1"/>
    <col min="14335" max="14335" width="9.5546875" style="1" customWidth="1"/>
    <col min="14336" max="14336" width="6.5546875" style="1"/>
    <col min="14337" max="14337" width="40" style="1" customWidth="1"/>
    <col min="14338" max="14338" width="10.109375" style="1" customWidth="1"/>
    <col min="14339" max="14339" width="0" style="1" hidden="1" customWidth="1"/>
    <col min="14340" max="14340" width="5.6640625" style="1" customWidth="1"/>
    <col min="14341" max="14341" width="10" style="1" customWidth="1"/>
    <col min="14342" max="14342" width="9" style="1" customWidth="1"/>
    <col min="14343" max="14343" width="5.88671875" style="1" customWidth="1"/>
    <col min="14344" max="14347" width="0" style="1" hidden="1" customWidth="1"/>
    <col min="14348" max="14348" width="11.88671875" style="1" customWidth="1"/>
    <col min="14349" max="14349" width="8.5546875" style="1" customWidth="1"/>
    <col min="14350" max="14350" width="0" style="1" hidden="1" customWidth="1"/>
    <col min="14351" max="14351" width="4.33203125" style="1" customWidth="1"/>
    <col min="14352" max="14353" width="8.6640625" style="1" customWidth="1"/>
    <col min="14354" max="14354" width="6.33203125" style="1" customWidth="1"/>
    <col min="14355" max="14587" width="9.109375" style="1" customWidth="1"/>
    <col min="14588" max="14588" width="39.88671875" style="1" customWidth="1"/>
    <col min="14589" max="14589" width="11.109375" style="1" customWidth="1"/>
    <col min="14590" max="14590" width="0" style="1" hidden="1" customWidth="1"/>
    <col min="14591" max="14591" width="9.5546875" style="1" customWidth="1"/>
    <col min="14592" max="14592" width="6.5546875" style="1"/>
    <col min="14593" max="14593" width="40" style="1" customWidth="1"/>
    <col min="14594" max="14594" width="10.109375" style="1" customWidth="1"/>
    <col min="14595" max="14595" width="0" style="1" hidden="1" customWidth="1"/>
    <col min="14596" max="14596" width="5.6640625" style="1" customWidth="1"/>
    <col min="14597" max="14597" width="10" style="1" customWidth="1"/>
    <col min="14598" max="14598" width="9" style="1" customWidth="1"/>
    <col min="14599" max="14599" width="5.88671875" style="1" customWidth="1"/>
    <col min="14600" max="14603" width="0" style="1" hidden="1" customWidth="1"/>
    <col min="14604" max="14604" width="11.88671875" style="1" customWidth="1"/>
    <col min="14605" max="14605" width="8.5546875" style="1" customWidth="1"/>
    <col min="14606" max="14606" width="0" style="1" hidden="1" customWidth="1"/>
    <col min="14607" max="14607" width="4.33203125" style="1" customWidth="1"/>
    <col min="14608" max="14609" width="8.6640625" style="1" customWidth="1"/>
    <col min="14610" max="14610" width="6.33203125" style="1" customWidth="1"/>
    <col min="14611" max="14843" width="9.109375" style="1" customWidth="1"/>
    <col min="14844" max="14844" width="39.88671875" style="1" customWidth="1"/>
    <col min="14845" max="14845" width="11.109375" style="1" customWidth="1"/>
    <col min="14846" max="14846" width="0" style="1" hidden="1" customWidth="1"/>
    <col min="14847" max="14847" width="9.5546875" style="1" customWidth="1"/>
    <col min="14848" max="14848" width="6.5546875" style="1"/>
    <col min="14849" max="14849" width="40" style="1" customWidth="1"/>
    <col min="14850" max="14850" width="10.109375" style="1" customWidth="1"/>
    <col min="14851" max="14851" width="0" style="1" hidden="1" customWidth="1"/>
    <col min="14852" max="14852" width="5.6640625" style="1" customWidth="1"/>
    <col min="14853" max="14853" width="10" style="1" customWidth="1"/>
    <col min="14854" max="14854" width="9" style="1" customWidth="1"/>
    <col min="14855" max="14855" width="5.88671875" style="1" customWidth="1"/>
    <col min="14856" max="14859" width="0" style="1" hidden="1" customWidth="1"/>
    <col min="14860" max="14860" width="11.88671875" style="1" customWidth="1"/>
    <col min="14861" max="14861" width="8.5546875" style="1" customWidth="1"/>
    <col min="14862" max="14862" width="0" style="1" hidden="1" customWidth="1"/>
    <col min="14863" max="14863" width="4.33203125" style="1" customWidth="1"/>
    <col min="14864" max="14865" width="8.6640625" style="1" customWidth="1"/>
    <col min="14866" max="14866" width="6.33203125" style="1" customWidth="1"/>
    <col min="14867" max="15099" width="9.109375" style="1" customWidth="1"/>
    <col min="15100" max="15100" width="39.88671875" style="1" customWidth="1"/>
    <col min="15101" max="15101" width="11.109375" style="1" customWidth="1"/>
    <col min="15102" max="15102" width="0" style="1" hidden="1" customWidth="1"/>
    <col min="15103" max="15103" width="9.5546875" style="1" customWidth="1"/>
    <col min="15104" max="15104" width="6.5546875" style="1"/>
    <col min="15105" max="15105" width="40" style="1" customWidth="1"/>
    <col min="15106" max="15106" width="10.109375" style="1" customWidth="1"/>
    <col min="15107" max="15107" width="0" style="1" hidden="1" customWidth="1"/>
    <col min="15108" max="15108" width="5.6640625" style="1" customWidth="1"/>
    <col min="15109" max="15109" width="10" style="1" customWidth="1"/>
    <col min="15110" max="15110" width="9" style="1" customWidth="1"/>
    <col min="15111" max="15111" width="5.88671875" style="1" customWidth="1"/>
    <col min="15112" max="15115" width="0" style="1" hidden="1" customWidth="1"/>
    <col min="15116" max="15116" width="11.88671875" style="1" customWidth="1"/>
    <col min="15117" max="15117" width="8.5546875" style="1" customWidth="1"/>
    <col min="15118" max="15118" width="0" style="1" hidden="1" customWidth="1"/>
    <col min="15119" max="15119" width="4.33203125" style="1" customWidth="1"/>
    <col min="15120" max="15121" width="8.6640625" style="1" customWidth="1"/>
    <col min="15122" max="15122" width="6.33203125" style="1" customWidth="1"/>
    <col min="15123" max="15355" width="9.109375" style="1" customWidth="1"/>
    <col min="15356" max="15356" width="39.88671875" style="1" customWidth="1"/>
    <col min="15357" max="15357" width="11.109375" style="1" customWidth="1"/>
    <col min="15358" max="15358" width="0" style="1" hidden="1" customWidth="1"/>
    <col min="15359" max="15359" width="9.5546875" style="1" customWidth="1"/>
    <col min="15360" max="15360" width="6.5546875" style="1"/>
    <col min="15361" max="15361" width="40" style="1" customWidth="1"/>
    <col min="15362" max="15362" width="10.109375" style="1" customWidth="1"/>
    <col min="15363" max="15363" width="0" style="1" hidden="1" customWidth="1"/>
    <col min="15364" max="15364" width="5.6640625" style="1" customWidth="1"/>
    <col min="15365" max="15365" width="10" style="1" customWidth="1"/>
    <col min="15366" max="15366" width="9" style="1" customWidth="1"/>
    <col min="15367" max="15367" width="5.88671875" style="1" customWidth="1"/>
    <col min="15368" max="15371" width="0" style="1" hidden="1" customWidth="1"/>
    <col min="15372" max="15372" width="11.88671875" style="1" customWidth="1"/>
    <col min="15373" max="15373" width="8.5546875" style="1" customWidth="1"/>
    <col min="15374" max="15374" width="0" style="1" hidden="1" customWidth="1"/>
    <col min="15375" max="15375" width="4.33203125" style="1" customWidth="1"/>
    <col min="15376" max="15377" width="8.6640625" style="1" customWidth="1"/>
    <col min="15378" max="15378" width="6.33203125" style="1" customWidth="1"/>
    <col min="15379" max="15611" width="9.109375" style="1" customWidth="1"/>
    <col min="15612" max="15612" width="39.88671875" style="1" customWidth="1"/>
    <col min="15613" max="15613" width="11.109375" style="1" customWidth="1"/>
    <col min="15614" max="15614" width="0" style="1" hidden="1" customWidth="1"/>
    <col min="15615" max="15615" width="9.5546875" style="1" customWidth="1"/>
    <col min="15616" max="15616" width="6.5546875" style="1"/>
    <col min="15617" max="15617" width="40" style="1" customWidth="1"/>
    <col min="15618" max="15618" width="10.109375" style="1" customWidth="1"/>
    <col min="15619" max="15619" width="0" style="1" hidden="1" customWidth="1"/>
    <col min="15620" max="15620" width="5.6640625" style="1" customWidth="1"/>
    <col min="15621" max="15621" width="10" style="1" customWidth="1"/>
    <col min="15622" max="15622" width="9" style="1" customWidth="1"/>
    <col min="15623" max="15623" width="5.88671875" style="1" customWidth="1"/>
    <col min="15624" max="15627" width="0" style="1" hidden="1" customWidth="1"/>
    <col min="15628" max="15628" width="11.88671875" style="1" customWidth="1"/>
    <col min="15629" max="15629" width="8.5546875" style="1" customWidth="1"/>
    <col min="15630" max="15630" width="0" style="1" hidden="1" customWidth="1"/>
    <col min="15631" max="15631" width="4.33203125" style="1" customWidth="1"/>
    <col min="15632" max="15633" width="8.6640625" style="1" customWidth="1"/>
    <col min="15634" max="15634" width="6.33203125" style="1" customWidth="1"/>
    <col min="15635" max="15867" width="9.109375" style="1" customWidth="1"/>
    <col min="15868" max="15868" width="39.88671875" style="1" customWidth="1"/>
    <col min="15869" max="15869" width="11.109375" style="1" customWidth="1"/>
    <col min="15870" max="15870" width="0" style="1" hidden="1" customWidth="1"/>
    <col min="15871" max="15871" width="9.5546875" style="1" customWidth="1"/>
    <col min="15872" max="15872" width="6.5546875" style="1"/>
    <col min="15873" max="15873" width="40" style="1" customWidth="1"/>
    <col min="15874" max="15874" width="10.109375" style="1" customWidth="1"/>
    <col min="15875" max="15875" width="0" style="1" hidden="1" customWidth="1"/>
    <col min="15876" max="15876" width="5.6640625" style="1" customWidth="1"/>
    <col min="15877" max="15877" width="10" style="1" customWidth="1"/>
    <col min="15878" max="15878" width="9" style="1" customWidth="1"/>
    <col min="15879" max="15879" width="5.88671875" style="1" customWidth="1"/>
    <col min="15880" max="15883" width="0" style="1" hidden="1" customWidth="1"/>
    <col min="15884" max="15884" width="11.88671875" style="1" customWidth="1"/>
    <col min="15885" max="15885" width="8.5546875" style="1" customWidth="1"/>
    <col min="15886" max="15886" width="0" style="1" hidden="1" customWidth="1"/>
    <col min="15887" max="15887" width="4.33203125" style="1" customWidth="1"/>
    <col min="15888" max="15889" width="8.6640625" style="1" customWidth="1"/>
    <col min="15890" max="15890" width="6.33203125" style="1" customWidth="1"/>
    <col min="15891" max="16123" width="9.109375" style="1" customWidth="1"/>
    <col min="16124" max="16124" width="39.88671875" style="1" customWidth="1"/>
    <col min="16125" max="16125" width="11.109375" style="1" customWidth="1"/>
    <col min="16126" max="16126" width="0" style="1" hidden="1" customWidth="1"/>
    <col min="16127" max="16127" width="9.5546875" style="1" customWidth="1"/>
    <col min="16128" max="16128" width="6.5546875" style="1"/>
    <col min="16129" max="16129" width="40" style="1" customWidth="1"/>
    <col min="16130" max="16130" width="10.109375" style="1" customWidth="1"/>
    <col min="16131" max="16131" width="0" style="1" hidden="1" customWidth="1"/>
    <col min="16132" max="16132" width="5.6640625" style="1" customWidth="1"/>
    <col min="16133" max="16133" width="10" style="1" customWidth="1"/>
    <col min="16134" max="16134" width="9" style="1" customWidth="1"/>
    <col min="16135" max="16135" width="5.88671875" style="1" customWidth="1"/>
    <col min="16136" max="16139" width="0" style="1" hidden="1" customWidth="1"/>
    <col min="16140" max="16140" width="11.88671875" style="1" customWidth="1"/>
    <col min="16141" max="16141" width="8.5546875" style="1" customWidth="1"/>
    <col min="16142" max="16142" width="0" style="1" hidden="1" customWidth="1"/>
    <col min="16143" max="16143" width="4.33203125" style="1" customWidth="1"/>
    <col min="16144" max="16145" width="8.6640625" style="1" customWidth="1"/>
    <col min="16146" max="16146" width="6.33203125" style="1" customWidth="1"/>
    <col min="16147" max="16379" width="9.109375" style="1" customWidth="1"/>
    <col min="16380" max="16380" width="39.88671875" style="1" customWidth="1"/>
    <col min="16381" max="16381" width="11.109375" style="1" customWidth="1"/>
    <col min="16382" max="16382" width="0" style="1" hidden="1" customWidth="1"/>
    <col min="16383" max="16383" width="9.5546875" style="1" customWidth="1"/>
    <col min="16384" max="16384" width="6.5546875" style="1"/>
  </cols>
  <sheetData>
    <row r="1" spans="1:256" ht="17.25" customHeight="1">
      <c r="A1" s="534" t="s">
        <v>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</row>
    <row r="2" spans="1:256" ht="17.25" customHeight="1">
      <c r="A2" s="534" t="s">
        <v>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</row>
    <row r="3" spans="1:256" ht="17.25" customHeight="1">
      <c r="A3" s="535" t="s">
        <v>88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</row>
    <row r="4" spans="1:256" ht="17.25" customHeight="1">
      <c r="D4" s="536" t="s">
        <v>290</v>
      </c>
      <c r="E4" s="536"/>
      <c r="F4" s="536"/>
      <c r="G4" s="536"/>
      <c r="L4" s="537" t="s">
        <v>0</v>
      </c>
      <c r="M4" s="537"/>
      <c r="N4" s="537"/>
      <c r="O4" s="537"/>
      <c r="P4" s="537"/>
      <c r="Q4" s="537"/>
      <c r="R4" s="537"/>
    </row>
    <row r="5" spans="1:256" ht="17.25" customHeight="1">
      <c r="A5" s="499" t="s">
        <v>1</v>
      </c>
      <c r="B5" s="505" t="s">
        <v>89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7.25" customHeight="1">
      <c r="A6" s="499"/>
      <c r="B6" s="532" t="s">
        <v>6</v>
      </c>
      <c r="C6" s="532"/>
      <c r="D6" s="532"/>
      <c r="E6" s="532"/>
      <c r="F6" s="532"/>
      <c r="G6" s="532"/>
      <c r="H6" s="70"/>
      <c r="I6" s="499" t="s">
        <v>28</v>
      </c>
      <c r="J6" s="499"/>
      <c r="K6" s="499"/>
      <c r="L6" s="499"/>
      <c r="M6" s="499"/>
      <c r="N6" s="499"/>
      <c r="O6" s="499"/>
      <c r="P6" s="499"/>
      <c r="Q6" s="499"/>
      <c r="R6" s="49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7.25" customHeight="1">
      <c r="A7" s="499"/>
      <c r="B7" s="533" t="s">
        <v>128</v>
      </c>
      <c r="C7" s="71"/>
      <c r="D7" s="499" t="s">
        <v>90</v>
      </c>
      <c r="E7" s="526" t="s">
        <v>238</v>
      </c>
      <c r="F7" s="528" t="s">
        <v>91</v>
      </c>
      <c r="G7" s="499" t="s">
        <v>92</v>
      </c>
      <c r="H7" s="72"/>
      <c r="I7" s="529" t="s">
        <v>2</v>
      </c>
      <c r="J7" s="530"/>
      <c r="K7" s="531"/>
      <c r="L7" s="520" t="s">
        <v>7</v>
      </c>
      <c r="M7" s="521"/>
      <c r="N7" s="521"/>
      <c r="O7" s="522"/>
      <c r="P7" s="520" t="s">
        <v>3</v>
      </c>
      <c r="Q7" s="521"/>
      <c r="R7" s="522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52.5" customHeight="1">
      <c r="A8" s="499"/>
      <c r="B8" s="533"/>
      <c r="C8" s="68" t="s">
        <v>93</v>
      </c>
      <c r="D8" s="499"/>
      <c r="E8" s="527"/>
      <c r="F8" s="528"/>
      <c r="G8" s="499"/>
      <c r="H8" s="73" t="s">
        <v>94</v>
      </c>
      <c r="I8" s="74" t="s">
        <v>95</v>
      </c>
      <c r="J8" s="75" t="s">
        <v>91</v>
      </c>
      <c r="K8" s="76" t="s">
        <v>96</v>
      </c>
      <c r="L8" s="74" t="s">
        <v>239</v>
      </c>
      <c r="M8" s="75" t="s">
        <v>91</v>
      </c>
      <c r="N8" s="76" t="s">
        <v>94</v>
      </c>
      <c r="O8" s="76" t="s">
        <v>96</v>
      </c>
      <c r="P8" s="74" t="s">
        <v>240</v>
      </c>
      <c r="Q8" s="75" t="s">
        <v>91</v>
      </c>
      <c r="R8" s="76" t="s">
        <v>96</v>
      </c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7.25" customHeight="1">
      <c r="A9" s="77">
        <v>1</v>
      </c>
      <c r="B9" s="78">
        <v>2</v>
      </c>
      <c r="C9" s="78">
        <v>7</v>
      </c>
      <c r="D9" s="78"/>
      <c r="E9" s="78"/>
      <c r="F9" s="77">
        <v>3</v>
      </c>
      <c r="G9" s="78">
        <v>4</v>
      </c>
      <c r="H9" s="78" t="s">
        <v>97</v>
      </c>
      <c r="I9" s="78">
        <v>5</v>
      </c>
      <c r="J9" s="78">
        <v>6</v>
      </c>
      <c r="K9" s="77">
        <v>7</v>
      </c>
      <c r="L9" s="78">
        <v>8</v>
      </c>
      <c r="M9" s="78">
        <v>9</v>
      </c>
      <c r="N9" s="77">
        <v>14</v>
      </c>
      <c r="O9" s="77">
        <v>10</v>
      </c>
      <c r="P9" s="77">
        <v>11</v>
      </c>
      <c r="Q9" s="77">
        <v>12</v>
      </c>
      <c r="R9" s="78">
        <v>13</v>
      </c>
      <c r="S9" s="79" t="s">
        <v>254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ht="41.25" customHeight="1">
      <c r="A10" s="80" t="s">
        <v>98</v>
      </c>
      <c r="B10" s="3">
        <f>E10</f>
        <v>141482.70000000001</v>
      </c>
      <c r="C10" s="3"/>
      <c r="D10" s="3">
        <f>F10*100/B10</f>
        <v>98.8</v>
      </c>
      <c r="E10" s="3">
        <f>L10+P10</f>
        <v>141482.70000000001</v>
      </c>
      <c r="F10" s="3">
        <f>M10+Q10</f>
        <v>139752.20000000001</v>
      </c>
      <c r="G10" s="3">
        <f>F10*100/E10</f>
        <v>98.8</v>
      </c>
      <c r="H10" s="3"/>
      <c r="I10" s="3">
        <v>0</v>
      </c>
      <c r="J10" s="3"/>
      <c r="K10" s="231"/>
      <c r="L10" s="3"/>
      <c r="M10" s="3"/>
      <c r="N10" s="231"/>
      <c r="O10" s="231"/>
      <c r="P10" s="3">
        <v>141482.70000000001</v>
      </c>
      <c r="Q10" s="3">
        <v>139752.20000000001</v>
      </c>
      <c r="R10" s="3">
        <f t="shared" ref="R10:R18" si="0">Q10*100/P10</f>
        <v>98.8</v>
      </c>
      <c r="S10" s="79">
        <f>(F10+F11+F12+F15)/24.869</f>
        <v>8469.7999999999993</v>
      </c>
      <c r="T10" s="79">
        <f>(S10/7232.8*100)/104.3*100</f>
        <v>112.3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ht="53.25" customHeight="1">
      <c r="A11" s="80" t="s">
        <v>99</v>
      </c>
      <c r="B11" s="3">
        <f t="shared" ref="B11:B45" si="1">E11</f>
        <v>0</v>
      </c>
      <c r="C11" s="3"/>
      <c r="D11" s="3"/>
      <c r="E11" s="3">
        <f t="shared" ref="E11:E12" si="2">L11+P11</f>
        <v>0</v>
      </c>
      <c r="F11" s="3">
        <f t="shared" ref="F11:F12" si="3">M11+Q11</f>
        <v>0</v>
      </c>
      <c r="G11" s="3"/>
      <c r="H11" s="3"/>
      <c r="I11" s="3">
        <v>0</v>
      </c>
      <c r="J11" s="3"/>
      <c r="K11" s="231"/>
      <c r="L11" s="3"/>
      <c r="M11" s="3"/>
      <c r="N11" s="231"/>
      <c r="O11" s="231"/>
      <c r="P11" s="3">
        <v>0</v>
      </c>
      <c r="Q11" s="3">
        <v>0</v>
      </c>
      <c r="R11" s="3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43.5" customHeight="1">
      <c r="A12" s="80" t="s">
        <v>100</v>
      </c>
      <c r="B12" s="3">
        <f t="shared" si="1"/>
        <v>26468.2</v>
      </c>
      <c r="C12" s="3"/>
      <c r="D12" s="3">
        <f t="shared" ref="D12:D44" si="4">F12*100/B12</f>
        <v>99.9</v>
      </c>
      <c r="E12" s="3">
        <f t="shared" si="2"/>
        <v>26468.2</v>
      </c>
      <c r="F12" s="3">
        <f t="shared" si="3"/>
        <v>26441</v>
      </c>
      <c r="G12" s="3">
        <f t="shared" ref="G12:G41" si="5">F12*100/E12</f>
        <v>99.9</v>
      </c>
      <c r="H12" s="3"/>
      <c r="I12" s="3">
        <v>0</v>
      </c>
      <c r="J12" s="3"/>
      <c r="K12" s="231"/>
      <c r="L12" s="3"/>
      <c r="M12" s="3"/>
      <c r="N12" s="231"/>
      <c r="O12" s="231"/>
      <c r="P12" s="3">
        <v>26468.2</v>
      </c>
      <c r="Q12" s="3">
        <v>26441</v>
      </c>
      <c r="R12" s="3">
        <f t="shared" si="0"/>
        <v>99.9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ht="54" customHeight="1">
      <c r="A13" s="80" t="s">
        <v>101</v>
      </c>
      <c r="B13" s="3">
        <f t="shared" si="1"/>
        <v>0</v>
      </c>
      <c r="C13" s="3"/>
      <c r="D13" s="3"/>
      <c r="E13" s="3">
        <f t="shared" ref="E13:E17" si="6">L13+P13</f>
        <v>0</v>
      </c>
      <c r="F13" s="3">
        <f t="shared" ref="F13:F17" si="7">M13+Q13</f>
        <v>0</v>
      </c>
      <c r="G13" s="3">
        <v>0</v>
      </c>
      <c r="H13" s="3"/>
      <c r="I13" s="3">
        <v>0</v>
      </c>
      <c r="J13" s="3"/>
      <c r="K13" s="231"/>
      <c r="L13" s="3"/>
      <c r="M13" s="3"/>
      <c r="N13" s="231"/>
      <c r="O13" s="231"/>
      <c r="P13" s="3">
        <v>0</v>
      </c>
      <c r="Q13" s="3"/>
      <c r="R13" s="3">
        <v>0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ht="27.75" customHeight="1">
      <c r="A14" s="81" t="s">
        <v>102</v>
      </c>
      <c r="B14" s="3">
        <f t="shared" si="1"/>
        <v>0</v>
      </c>
      <c r="C14" s="3"/>
      <c r="D14" s="3"/>
      <c r="E14" s="3">
        <f t="shared" si="6"/>
        <v>0</v>
      </c>
      <c r="F14" s="3">
        <f t="shared" si="7"/>
        <v>0</v>
      </c>
      <c r="G14" s="3"/>
      <c r="H14" s="3"/>
      <c r="I14" s="3">
        <v>0</v>
      </c>
      <c r="J14" s="3"/>
      <c r="K14" s="231"/>
      <c r="L14" s="3"/>
      <c r="M14" s="3"/>
      <c r="N14" s="231"/>
      <c r="O14" s="231"/>
      <c r="P14" s="3">
        <v>0</v>
      </c>
      <c r="Q14" s="3"/>
      <c r="R14" s="3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ht="27" customHeight="1">
      <c r="A15" s="81" t="s">
        <v>103</v>
      </c>
      <c r="B15" s="3">
        <f t="shared" si="1"/>
        <v>45826</v>
      </c>
      <c r="C15" s="3"/>
      <c r="D15" s="3">
        <f t="shared" si="4"/>
        <v>97</v>
      </c>
      <c r="E15" s="3">
        <f t="shared" si="6"/>
        <v>45826</v>
      </c>
      <c r="F15" s="3">
        <f t="shared" si="7"/>
        <v>44441.599999999999</v>
      </c>
      <c r="G15" s="3">
        <f t="shared" si="5"/>
        <v>97</v>
      </c>
      <c r="H15" s="3"/>
      <c r="I15" s="3">
        <v>0</v>
      </c>
      <c r="J15" s="3"/>
      <c r="K15" s="231"/>
      <c r="L15" s="3"/>
      <c r="M15" s="3"/>
      <c r="N15" s="231"/>
      <c r="O15" s="231"/>
      <c r="P15" s="3">
        <v>45826</v>
      </c>
      <c r="Q15" s="3">
        <v>44441.599999999999</v>
      </c>
      <c r="R15" s="3">
        <f t="shared" si="0"/>
        <v>97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ht="30" customHeight="1">
      <c r="A16" s="20" t="s">
        <v>104</v>
      </c>
      <c r="B16" s="3">
        <f t="shared" si="1"/>
        <v>177.9</v>
      </c>
      <c r="C16" s="3"/>
      <c r="D16" s="3">
        <f t="shared" si="4"/>
        <v>100</v>
      </c>
      <c r="E16" s="3">
        <f t="shared" si="6"/>
        <v>177.9</v>
      </c>
      <c r="F16" s="3">
        <f t="shared" si="7"/>
        <v>177.9</v>
      </c>
      <c r="G16" s="3">
        <f t="shared" si="5"/>
        <v>100</v>
      </c>
      <c r="H16" s="3"/>
      <c r="I16" s="3">
        <v>0</v>
      </c>
      <c r="J16" s="3"/>
      <c r="K16" s="231"/>
      <c r="L16" s="3"/>
      <c r="M16" s="3"/>
      <c r="N16" s="231"/>
      <c r="O16" s="231"/>
      <c r="P16" s="3">
        <v>177.9</v>
      </c>
      <c r="Q16" s="3">
        <v>177.9</v>
      </c>
      <c r="R16" s="3">
        <f t="shared" si="0"/>
        <v>100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ht="54" customHeight="1">
      <c r="A17" s="20" t="s">
        <v>129</v>
      </c>
      <c r="B17" s="3">
        <f t="shared" si="1"/>
        <v>7771.7</v>
      </c>
      <c r="C17" s="3"/>
      <c r="D17" s="3">
        <f t="shared" si="4"/>
        <v>100</v>
      </c>
      <c r="E17" s="3">
        <f t="shared" si="6"/>
        <v>7771.7</v>
      </c>
      <c r="F17" s="3">
        <f t="shared" si="7"/>
        <v>7771.7</v>
      </c>
      <c r="G17" s="3">
        <f t="shared" si="5"/>
        <v>100</v>
      </c>
      <c r="H17" s="3"/>
      <c r="I17" s="3"/>
      <c r="J17" s="3"/>
      <c r="K17" s="231"/>
      <c r="L17" s="3"/>
      <c r="M17" s="3"/>
      <c r="N17" s="231"/>
      <c r="O17" s="231"/>
      <c r="P17" s="3">
        <v>7771.7</v>
      </c>
      <c r="Q17" s="3">
        <v>7771.7</v>
      </c>
      <c r="R17" s="3">
        <f t="shared" si="0"/>
        <v>100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ht="40.799999999999997" customHeight="1">
      <c r="A18" s="20" t="s">
        <v>291</v>
      </c>
      <c r="B18" s="3">
        <f t="shared" si="1"/>
        <v>570</v>
      </c>
      <c r="C18" s="3"/>
      <c r="D18" s="3"/>
      <c r="E18" s="3">
        <f t="shared" ref="E18:E23" si="8">L18+P18</f>
        <v>570</v>
      </c>
      <c r="F18" s="3">
        <f>Q18</f>
        <v>555</v>
      </c>
      <c r="G18" s="3">
        <f>F18/E18*100</f>
        <v>97.4</v>
      </c>
      <c r="H18" s="3"/>
      <c r="I18" s="3"/>
      <c r="J18" s="3"/>
      <c r="K18" s="340"/>
      <c r="L18" s="3"/>
      <c r="M18" s="3"/>
      <c r="N18" s="340"/>
      <c r="O18" s="340"/>
      <c r="P18" s="3">
        <v>570</v>
      </c>
      <c r="Q18" s="3">
        <v>555</v>
      </c>
      <c r="R18" s="3">
        <f t="shared" si="0"/>
        <v>97.4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ht="40.5" customHeight="1">
      <c r="A19" s="20" t="s">
        <v>105</v>
      </c>
      <c r="B19" s="3">
        <f t="shared" si="1"/>
        <v>569.70000000000005</v>
      </c>
      <c r="C19" s="3"/>
      <c r="D19" s="3">
        <v>0</v>
      </c>
      <c r="E19" s="3">
        <f t="shared" si="8"/>
        <v>569.70000000000005</v>
      </c>
      <c r="F19" s="3">
        <f t="shared" ref="F19:F23" si="9">M19+Q19</f>
        <v>483.5</v>
      </c>
      <c r="G19" s="3">
        <f>F19/E19*100</f>
        <v>84.9</v>
      </c>
      <c r="H19" s="3"/>
      <c r="I19" s="3">
        <v>0</v>
      </c>
      <c r="J19" s="3"/>
      <c r="K19" s="231"/>
      <c r="L19" s="3"/>
      <c r="M19" s="3"/>
      <c r="N19" s="231"/>
      <c r="O19" s="231"/>
      <c r="P19" s="3">
        <v>569.70000000000005</v>
      </c>
      <c r="Q19" s="3">
        <f>413.4+70.1</f>
        <v>483.5</v>
      </c>
      <c r="R19" s="3">
        <f>Q19/P19*100</f>
        <v>84.9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ht="52.5" customHeight="1">
      <c r="A20" s="81" t="s">
        <v>106</v>
      </c>
      <c r="B20" s="3">
        <f t="shared" si="1"/>
        <v>1740.6</v>
      </c>
      <c r="C20" s="3"/>
      <c r="D20" s="3">
        <f t="shared" si="4"/>
        <v>99.9</v>
      </c>
      <c r="E20" s="3">
        <f t="shared" si="8"/>
        <v>1740.6</v>
      </c>
      <c r="F20" s="3">
        <f t="shared" si="9"/>
        <v>1738.5</v>
      </c>
      <c r="G20" s="3">
        <f t="shared" si="5"/>
        <v>99.9</v>
      </c>
      <c r="H20" s="3"/>
      <c r="I20" s="3"/>
      <c r="J20" s="3"/>
      <c r="K20" s="231"/>
      <c r="L20" s="3"/>
      <c r="M20" s="3"/>
      <c r="N20" s="231"/>
      <c r="O20" s="231"/>
      <c r="P20" s="3">
        <v>1740.6</v>
      </c>
      <c r="Q20" s="233">
        <v>1738.5</v>
      </c>
      <c r="R20" s="3">
        <f t="shared" ref="R20:R37" si="10">Q20*100/P20</f>
        <v>99.9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ht="60" customHeight="1">
      <c r="A21" s="81" t="s">
        <v>107</v>
      </c>
      <c r="B21" s="3">
        <f t="shared" si="1"/>
        <v>659.6</v>
      </c>
      <c r="C21" s="3"/>
      <c r="D21" s="3">
        <f t="shared" si="4"/>
        <v>97.9</v>
      </c>
      <c r="E21" s="3">
        <f t="shared" si="8"/>
        <v>659.6</v>
      </c>
      <c r="F21" s="3">
        <f t="shared" si="9"/>
        <v>645.79999999999995</v>
      </c>
      <c r="G21" s="3">
        <f t="shared" si="5"/>
        <v>97.9</v>
      </c>
      <c r="H21" s="3"/>
      <c r="I21" s="3"/>
      <c r="J21" s="3"/>
      <c r="K21" s="231"/>
      <c r="L21" s="3"/>
      <c r="M21" s="3"/>
      <c r="N21" s="231"/>
      <c r="O21" s="231"/>
      <c r="P21" s="3">
        <v>659.6</v>
      </c>
      <c r="Q21" s="3">
        <v>645.79999999999995</v>
      </c>
      <c r="R21" s="3">
        <f t="shared" si="10"/>
        <v>97.9</v>
      </c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ht="42" customHeight="1">
      <c r="A22" s="82" t="s">
        <v>108</v>
      </c>
      <c r="B22" s="3">
        <f t="shared" si="1"/>
        <v>3089</v>
      </c>
      <c r="C22" s="3"/>
      <c r="D22" s="3">
        <f t="shared" si="4"/>
        <v>96.1</v>
      </c>
      <c r="E22" s="3">
        <f t="shared" si="8"/>
        <v>3089</v>
      </c>
      <c r="F22" s="3">
        <f t="shared" si="9"/>
        <v>2968.4</v>
      </c>
      <c r="G22" s="3">
        <f t="shared" si="5"/>
        <v>96.1</v>
      </c>
      <c r="H22" s="3"/>
      <c r="I22" s="3"/>
      <c r="J22" s="3"/>
      <c r="K22" s="231"/>
      <c r="L22" s="3"/>
      <c r="M22" s="3"/>
      <c r="N22" s="231"/>
      <c r="O22" s="231"/>
      <c r="P22" s="3">
        <v>3089</v>
      </c>
      <c r="Q22" s="3">
        <v>2968.4</v>
      </c>
      <c r="R22" s="3">
        <f t="shared" si="10"/>
        <v>96.1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ht="40.200000000000003" customHeight="1">
      <c r="A23" s="81" t="s">
        <v>109</v>
      </c>
      <c r="B23" s="3">
        <f t="shared" si="1"/>
        <v>484</v>
      </c>
      <c r="C23" s="3"/>
      <c r="D23" s="3">
        <f t="shared" si="4"/>
        <v>99.5</v>
      </c>
      <c r="E23" s="3">
        <f t="shared" si="8"/>
        <v>484</v>
      </c>
      <c r="F23" s="3">
        <f t="shared" si="9"/>
        <v>481.4</v>
      </c>
      <c r="G23" s="3">
        <f t="shared" si="5"/>
        <v>99.5</v>
      </c>
      <c r="H23" s="3"/>
      <c r="I23" s="3"/>
      <c r="J23" s="3"/>
      <c r="K23" s="231"/>
      <c r="L23" s="3"/>
      <c r="M23" s="3"/>
      <c r="N23" s="231"/>
      <c r="O23" s="231"/>
      <c r="P23" s="3">
        <v>484</v>
      </c>
      <c r="Q23" s="3">
        <v>481.4</v>
      </c>
      <c r="R23" s="3">
        <f t="shared" si="10"/>
        <v>99.5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ht="45" hidden="1" customHeight="1">
      <c r="A24" s="81" t="s">
        <v>110</v>
      </c>
      <c r="B24" s="3">
        <f t="shared" si="1"/>
        <v>0</v>
      </c>
      <c r="C24" s="3"/>
      <c r="D24" s="3" t="e">
        <f t="shared" si="4"/>
        <v>#DIV/0!</v>
      </c>
      <c r="E24" s="3">
        <f t="shared" ref="E24:E30" si="11">L24+P24</f>
        <v>0</v>
      </c>
      <c r="F24" s="3">
        <f t="shared" ref="F24:F30" si="12">M24+Q24</f>
        <v>0</v>
      </c>
      <c r="G24" s="3" t="e">
        <f t="shared" si="5"/>
        <v>#DIV/0!</v>
      </c>
      <c r="H24" s="3"/>
      <c r="I24" s="3"/>
      <c r="J24" s="3"/>
      <c r="K24" s="231"/>
      <c r="L24" s="3"/>
      <c r="M24" s="3"/>
      <c r="N24" s="231"/>
      <c r="O24" s="231"/>
      <c r="P24" s="3"/>
      <c r="Q24" s="3"/>
      <c r="R24" s="3" t="e">
        <f t="shared" si="10"/>
        <v>#DIV/0!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ht="55.2" customHeight="1">
      <c r="A25" s="81" t="s">
        <v>292</v>
      </c>
      <c r="B25" s="3">
        <f t="shared" si="1"/>
        <v>111</v>
      </c>
      <c r="C25" s="3"/>
      <c r="D25" s="3"/>
      <c r="E25" s="3">
        <f>L25</f>
        <v>111</v>
      </c>
      <c r="F25" s="3">
        <v>0</v>
      </c>
      <c r="G25" s="3"/>
      <c r="H25" s="3"/>
      <c r="I25" s="3"/>
      <c r="J25" s="3"/>
      <c r="K25" s="340"/>
      <c r="L25" s="3">
        <v>111</v>
      </c>
      <c r="M25" s="3">
        <v>0</v>
      </c>
      <c r="N25" s="340"/>
      <c r="O25" s="340">
        <v>0</v>
      </c>
      <c r="P25" s="3"/>
      <c r="Q25" s="233"/>
      <c r="R25" s="3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ht="94.8" customHeight="1">
      <c r="A26" s="20" t="s">
        <v>293</v>
      </c>
      <c r="B26" s="3">
        <f t="shared" si="1"/>
        <v>30075.599999999999</v>
      </c>
      <c r="C26" s="3"/>
      <c r="D26" s="3">
        <f t="shared" si="4"/>
        <v>100</v>
      </c>
      <c r="E26" s="3">
        <f t="shared" si="11"/>
        <v>30075.599999999999</v>
      </c>
      <c r="F26" s="3">
        <f t="shared" si="12"/>
        <v>30075.599999999999</v>
      </c>
      <c r="G26" s="3">
        <f t="shared" si="5"/>
        <v>100</v>
      </c>
      <c r="H26" s="3"/>
      <c r="I26" s="3"/>
      <c r="J26" s="3"/>
      <c r="K26" s="231"/>
      <c r="L26" s="3"/>
      <c r="M26" s="3"/>
      <c r="N26" s="231"/>
      <c r="O26" s="231"/>
      <c r="P26" s="3">
        <v>30075.599999999999</v>
      </c>
      <c r="Q26" s="3">
        <v>30075.599999999999</v>
      </c>
      <c r="R26" s="3">
        <f t="shared" si="10"/>
        <v>100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ht="101.4" customHeight="1">
      <c r="A27" s="20" t="s">
        <v>294</v>
      </c>
      <c r="B27" s="3">
        <f t="shared" si="1"/>
        <v>4945.3999999999996</v>
      </c>
      <c r="C27" s="3"/>
      <c r="D27" s="3">
        <f t="shared" si="4"/>
        <v>100</v>
      </c>
      <c r="E27" s="3">
        <f>P27</f>
        <v>4945.3999999999996</v>
      </c>
      <c r="F27" s="3">
        <f t="shared" si="12"/>
        <v>4945.3999999999996</v>
      </c>
      <c r="G27" s="3">
        <f t="shared" si="5"/>
        <v>100</v>
      </c>
      <c r="H27" s="3"/>
      <c r="I27" s="3"/>
      <c r="J27" s="3"/>
      <c r="K27" s="340"/>
      <c r="L27" s="3"/>
      <c r="M27" s="3"/>
      <c r="N27" s="340"/>
      <c r="O27" s="340"/>
      <c r="P27" s="3">
        <v>4945.3999999999996</v>
      </c>
      <c r="Q27" s="3">
        <v>4945.3999999999996</v>
      </c>
      <c r="R27" s="3">
        <f t="shared" si="10"/>
        <v>100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ht="43.8" customHeight="1">
      <c r="A28" s="20" t="s">
        <v>111</v>
      </c>
      <c r="B28" s="3">
        <f t="shared" si="1"/>
        <v>110</v>
      </c>
      <c r="C28" s="3"/>
      <c r="D28" s="3">
        <f t="shared" si="4"/>
        <v>7.5</v>
      </c>
      <c r="E28" s="3">
        <f t="shared" si="11"/>
        <v>110</v>
      </c>
      <c r="F28" s="3">
        <f t="shared" si="12"/>
        <v>8.1999999999999993</v>
      </c>
      <c r="G28" s="3">
        <f t="shared" si="5"/>
        <v>7.5</v>
      </c>
      <c r="H28" s="3"/>
      <c r="I28" s="3"/>
      <c r="J28" s="3"/>
      <c r="K28" s="231"/>
      <c r="L28" s="3"/>
      <c r="M28" s="3"/>
      <c r="N28" s="231"/>
      <c r="O28" s="231"/>
      <c r="P28" s="3">
        <v>110</v>
      </c>
      <c r="Q28" s="3">
        <v>8.1999999999999993</v>
      </c>
      <c r="R28" s="3">
        <f t="shared" si="10"/>
        <v>7.5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ht="52.5" customHeight="1">
      <c r="A29" s="20" t="s">
        <v>112</v>
      </c>
      <c r="B29" s="3">
        <f t="shared" si="1"/>
        <v>75</v>
      </c>
      <c r="C29" s="3"/>
      <c r="D29" s="3">
        <f t="shared" si="4"/>
        <v>94</v>
      </c>
      <c r="E29" s="3">
        <f t="shared" si="11"/>
        <v>75</v>
      </c>
      <c r="F29" s="3">
        <f t="shared" si="12"/>
        <v>70.5</v>
      </c>
      <c r="G29" s="3">
        <f t="shared" si="5"/>
        <v>94</v>
      </c>
      <c r="H29" s="3"/>
      <c r="I29" s="3"/>
      <c r="J29" s="3"/>
      <c r="K29" s="231"/>
      <c r="L29" s="3"/>
      <c r="M29" s="3"/>
      <c r="N29" s="231"/>
      <c r="O29" s="231"/>
      <c r="P29" s="3">
        <v>75</v>
      </c>
      <c r="Q29" s="3">
        <v>70.5</v>
      </c>
      <c r="R29" s="3">
        <f t="shared" si="10"/>
        <v>94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ht="41.25" customHeight="1">
      <c r="A30" s="20" t="s">
        <v>113</v>
      </c>
      <c r="B30" s="3">
        <f t="shared" si="1"/>
        <v>1676</v>
      </c>
      <c r="C30" s="3"/>
      <c r="D30" s="3">
        <f t="shared" si="4"/>
        <v>100</v>
      </c>
      <c r="E30" s="3">
        <f t="shared" si="11"/>
        <v>1676</v>
      </c>
      <c r="F30" s="3">
        <f t="shared" si="12"/>
        <v>1676</v>
      </c>
      <c r="G30" s="3">
        <f t="shared" si="5"/>
        <v>100</v>
      </c>
      <c r="H30" s="3"/>
      <c r="I30" s="3"/>
      <c r="J30" s="3"/>
      <c r="K30" s="231"/>
      <c r="L30" s="3"/>
      <c r="M30" s="3"/>
      <c r="N30" s="231"/>
      <c r="O30" s="231"/>
      <c r="P30" s="3">
        <v>1676</v>
      </c>
      <c r="Q30" s="3">
        <v>1676</v>
      </c>
      <c r="R30" s="3">
        <f t="shared" si="10"/>
        <v>100</v>
      </c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1" spans="1:256" ht="41.25" customHeight="1">
      <c r="A31" s="20" t="s">
        <v>114</v>
      </c>
      <c r="B31" s="3">
        <f t="shared" si="1"/>
        <v>25</v>
      </c>
      <c r="C31" s="3"/>
      <c r="D31" s="3">
        <f t="shared" ref="D31" si="13">F31*100/B31</f>
        <v>100</v>
      </c>
      <c r="E31" s="3">
        <f t="shared" ref="E31" si="14">L31+P31</f>
        <v>25</v>
      </c>
      <c r="F31" s="3">
        <f t="shared" ref="F31" si="15">M31+Q31</f>
        <v>25</v>
      </c>
      <c r="G31" s="3">
        <f t="shared" ref="G31" si="16">F31*100/E31</f>
        <v>100</v>
      </c>
      <c r="H31" s="3"/>
      <c r="I31" s="3"/>
      <c r="J31" s="3"/>
      <c r="K31" s="231"/>
      <c r="L31" s="3"/>
      <c r="M31" s="3"/>
      <c r="N31" s="231"/>
      <c r="O31" s="231"/>
      <c r="P31" s="3">
        <v>25</v>
      </c>
      <c r="Q31" s="3">
        <v>25</v>
      </c>
      <c r="R31" s="3">
        <f t="shared" si="10"/>
        <v>100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  <c r="IV31" s="79"/>
    </row>
    <row r="32" spans="1:256" ht="68.25" customHeight="1">
      <c r="A32" s="20" t="s">
        <v>115</v>
      </c>
      <c r="B32" s="3">
        <f t="shared" si="1"/>
        <v>606.1</v>
      </c>
      <c r="C32" s="3"/>
      <c r="D32" s="3">
        <f t="shared" si="4"/>
        <v>62.7</v>
      </c>
      <c r="E32" s="3">
        <f>L32+P32</f>
        <v>606.1</v>
      </c>
      <c r="F32" s="3">
        <f>M32+Q32</f>
        <v>380</v>
      </c>
      <c r="G32" s="3">
        <f>F32/E32*100</f>
        <v>62.7</v>
      </c>
      <c r="H32" s="3"/>
      <c r="I32" s="3"/>
      <c r="J32" s="3"/>
      <c r="K32" s="231"/>
      <c r="L32" s="3">
        <v>600</v>
      </c>
      <c r="M32" s="3">
        <v>376.2</v>
      </c>
      <c r="N32" s="231"/>
      <c r="O32" s="231">
        <f>M32/L32*100</f>
        <v>62.7</v>
      </c>
      <c r="P32" s="3">
        <v>6.1</v>
      </c>
      <c r="Q32" s="233">
        <v>3.8</v>
      </c>
      <c r="R32" s="3">
        <f t="shared" si="10"/>
        <v>62.3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1:256" ht="78" customHeight="1">
      <c r="A33" s="20" t="s">
        <v>116</v>
      </c>
      <c r="B33" s="3">
        <f t="shared" si="1"/>
        <v>1153.4000000000001</v>
      </c>
      <c r="C33" s="3"/>
      <c r="D33" s="3">
        <f t="shared" si="4"/>
        <v>91.1</v>
      </c>
      <c r="E33" s="3">
        <f t="shared" ref="E33" si="17">L33+P33</f>
        <v>1153.4000000000001</v>
      </c>
      <c r="F33" s="3">
        <f t="shared" ref="F33" si="18">M33+Q33</f>
        <v>1050.4000000000001</v>
      </c>
      <c r="G33" s="3">
        <f t="shared" si="5"/>
        <v>91.1</v>
      </c>
      <c r="H33" s="3"/>
      <c r="I33" s="3"/>
      <c r="J33" s="3"/>
      <c r="K33" s="231"/>
      <c r="L33" s="3"/>
      <c r="M33" s="3"/>
      <c r="N33" s="231"/>
      <c r="O33" s="231"/>
      <c r="P33" s="3">
        <v>1153.4000000000001</v>
      </c>
      <c r="Q33" s="3">
        <v>1050.4000000000001</v>
      </c>
      <c r="R33" s="3">
        <f t="shared" si="10"/>
        <v>91.1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</row>
    <row r="34" spans="1:256" ht="42" customHeight="1">
      <c r="A34" s="20" t="s">
        <v>117</v>
      </c>
      <c r="B34" s="3">
        <f t="shared" si="1"/>
        <v>880.7</v>
      </c>
      <c r="C34" s="3"/>
      <c r="D34" s="3">
        <f t="shared" si="4"/>
        <v>98.2</v>
      </c>
      <c r="E34" s="3">
        <f>L34+P34</f>
        <v>880.7</v>
      </c>
      <c r="F34" s="3">
        <f>M34+Q34</f>
        <v>865.1</v>
      </c>
      <c r="G34" s="3">
        <f t="shared" si="5"/>
        <v>98.2</v>
      </c>
      <c r="H34" s="3"/>
      <c r="I34" s="3"/>
      <c r="J34" s="3"/>
      <c r="K34" s="231"/>
      <c r="L34" s="3"/>
      <c r="M34" s="3"/>
      <c r="N34" s="231"/>
      <c r="O34" s="231"/>
      <c r="P34" s="3">
        <v>880.7</v>
      </c>
      <c r="Q34" s="3">
        <v>865.1</v>
      </c>
      <c r="R34" s="3">
        <f t="shared" si="10"/>
        <v>98.2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</row>
    <row r="35" spans="1:256" ht="53.4" customHeight="1">
      <c r="A35" s="83" t="s">
        <v>118</v>
      </c>
      <c r="B35" s="3">
        <f t="shared" si="1"/>
        <v>1182.0999999999999</v>
      </c>
      <c r="C35" s="3"/>
      <c r="D35" s="3">
        <f t="shared" si="4"/>
        <v>100</v>
      </c>
      <c r="E35" s="3">
        <f t="shared" ref="E35:E44" si="19">L35+P35</f>
        <v>1182.0999999999999</v>
      </c>
      <c r="F35" s="3">
        <f t="shared" ref="F35:F44" si="20">M35+Q35</f>
        <v>1182</v>
      </c>
      <c r="G35" s="3">
        <f t="shared" si="5"/>
        <v>100</v>
      </c>
      <c r="H35" s="3"/>
      <c r="I35" s="3"/>
      <c r="J35" s="3"/>
      <c r="K35" s="3"/>
      <c r="L35" s="3">
        <v>1182.0999999999999</v>
      </c>
      <c r="M35" s="3">
        <v>1182</v>
      </c>
      <c r="N35" s="3"/>
      <c r="O35" s="231">
        <f>M35/L35*100</f>
        <v>100</v>
      </c>
      <c r="P35" s="3"/>
      <c r="Q35" s="3"/>
      <c r="R35" s="3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</row>
    <row r="36" spans="1:256" ht="71.400000000000006" customHeight="1">
      <c r="A36" s="83" t="s">
        <v>119</v>
      </c>
      <c r="B36" s="3">
        <f t="shared" si="1"/>
        <v>2627</v>
      </c>
      <c r="C36" s="3"/>
      <c r="D36" s="3">
        <f t="shared" si="4"/>
        <v>97.7</v>
      </c>
      <c r="E36" s="3">
        <f t="shared" si="19"/>
        <v>2627</v>
      </c>
      <c r="F36" s="3">
        <f t="shared" si="20"/>
        <v>2567.8000000000002</v>
      </c>
      <c r="G36" s="3">
        <f t="shared" si="5"/>
        <v>97.7</v>
      </c>
      <c r="H36" s="3"/>
      <c r="I36" s="3"/>
      <c r="J36" s="3"/>
      <c r="K36" s="3"/>
      <c r="L36" s="3">
        <v>2627</v>
      </c>
      <c r="M36" s="3">
        <v>2567.8000000000002</v>
      </c>
      <c r="N36" s="3"/>
      <c r="O36" s="231">
        <f>M36*100/L36</f>
        <v>97.7</v>
      </c>
      <c r="P36" s="3"/>
      <c r="Q36" s="3"/>
      <c r="R36" s="3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  <c r="IV36" s="79"/>
    </row>
    <row r="37" spans="1:256" ht="71.400000000000006" customHeight="1">
      <c r="A37" s="83" t="s">
        <v>295</v>
      </c>
      <c r="B37" s="3">
        <f t="shared" si="1"/>
        <v>117.4</v>
      </c>
      <c r="C37" s="3"/>
      <c r="D37" s="3">
        <f t="shared" si="4"/>
        <v>99.1</v>
      </c>
      <c r="E37" s="3">
        <f t="shared" si="19"/>
        <v>117.4</v>
      </c>
      <c r="F37" s="3">
        <f>Q37</f>
        <v>116.3</v>
      </c>
      <c r="G37" s="3">
        <f t="shared" si="5"/>
        <v>99.1</v>
      </c>
      <c r="H37" s="3"/>
      <c r="I37" s="3"/>
      <c r="J37" s="3"/>
      <c r="K37" s="3"/>
      <c r="L37" s="3"/>
      <c r="M37" s="3"/>
      <c r="N37" s="3"/>
      <c r="O37" s="340"/>
      <c r="P37" s="3">
        <v>117.4</v>
      </c>
      <c r="Q37" s="3">
        <v>116.3</v>
      </c>
      <c r="R37" s="3">
        <f t="shared" si="10"/>
        <v>99.1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</row>
    <row r="38" spans="1:256" ht="58.95" customHeight="1">
      <c r="A38" s="83" t="s">
        <v>120</v>
      </c>
      <c r="B38" s="3">
        <f t="shared" si="1"/>
        <v>612</v>
      </c>
      <c r="C38" s="3"/>
      <c r="D38" s="3">
        <f t="shared" si="4"/>
        <v>0</v>
      </c>
      <c r="E38" s="3">
        <f t="shared" si="19"/>
        <v>612</v>
      </c>
      <c r="F38" s="3">
        <f t="shared" si="20"/>
        <v>0</v>
      </c>
      <c r="G38" s="3">
        <f t="shared" si="5"/>
        <v>0</v>
      </c>
      <c r="H38" s="3"/>
      <c r="I38" s="3"/>
      <c r="J38" s="3"/>
      <c r="K38" s="3"/>
      <c r="L38" s="3">
        <v>612</v>
      </c>
      <c r="M38" s="3">
        <v>0</v>
      </c>
      <c r="N38" s="3">
        <v>0</v>
      </c>
      <c r="O38" s="231">
        <f>M38/L38*100</f>
        <v>0</v>
      </c>
      <c r="P38" s="3"/>
      <c r="Q38" s="3"/>
      <c r="R38" s="3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  <c r="IV38" s="79"/>
    </row>
    <row r="39" spans="1:256" ht="73.2" customHeight="1">
      <c r="A39" s="83" t="s">
        <v>296</v>
      </c>
      <c r="B39" s="3">
        <f t="shared" si="1"/>
        <v>178.1</v>
      </c>
      <c r="C39" s="3"/>
      <c r="D39" s="3">
        <f t="shared" si="4"/>
        <v>76.8</v>
      </c>
      <c r="E39" s="3">
        <f>L39</f>
        <v>178.1</v>
      </c>
      <c r="F39" s="3">
        <f t="shared" si="20"/>
        <v>136.69999999999999</v>
      </c>
      <c r="G39" s="3">
        <f t="shared" si="5"/>
        <v>76.8</v>
      </c>
      <c r="H39" s="3"/>
      <c r="I39" s="3"/>
      <c r="J39" s="3"/>
      <c r="K39" s="3"/>
      <c r="L39" s="3">
        <v>178.1</v>
      </c>
      <c r="M39" s="3">
        <v>136.69999999999999</v>
      </c>
      <c r="N39" s="3"/>
      <c r="O39" s="340">
        <f>M39/L39*100</f>
        <v>76.8</v>
      </c>
      <c r="P39" s="3"/>
      <c r="Q39" s="3"/>
      <c r="R39" s="3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  <c r="IV39" s="79"/>
    </row>
    <row r="40" spans="1:256" ht="54" customHeight="1">
      <c r="A40" s="20" t="s">
        <v>121</v>
      </c>
      <c r="B40" s="3">
        <f t="shared" si="1"/>
        <v>450</v>
      </c>
      <c r="C40" s="3"/>
      <c r="D40" s="3">
        <f t="shared" si="4"/>
        <v>100</v>
      </c>
      <c r="E40" s="3">
        <f t="shared" si="19"/>
        <v>450</v>
      </c>
      <c r="F40" s="3">
        <f t="shared" si="20"/>
        <v>450</v>
      </c>
      <c r="G40" s="3">
        <f t="shared" si="5"/>
        <v>100</v>
      </c>
      <c r="H40" s="3"/>
      <c r="I40" s="3"/>
      <c r="J40" s="3"/>
      <c r="K40" s="3"/>
      <c r="L40" s="3"/>
      <c r="M40" s="3"/>
      <c r="N40" s="3"/>
      <c r="O40" s="231"/>
      <c r="P40" s="3">
        <v>450</v>
      </c>
      <c r="Q40" s="3">
        <v>450</v>
      </c>
      <c r="R40" s="3">
        <f>Q40/P40*100</f>
        <v>100</v>
      </c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</row>
    <row r="41" spans="1:256" ht="30" customHeight="1">
      <c r="A41" s="20" t="s">
        <v>122</v>
      </c>
      <c r="B41" s="3">
        <f t="shared" si="1"/>
        <v>555.79999999999995</v>
      </c>
      <c r="C41" s="3"/>
      <c r="D41" s="3">
        <f t="shared" si="4"/>
        <v>97</v>
      </c>
      <c r="E41" s="3">
        <f t="shared" si="19"/>
        <v>555.79999999999995</v>
      </c>
      <c r="F41" s="3">
        <f t="shared" si="20"/>
        <v>539.1</v>
      </c>
      <c r="G41" s="3">
        <f t="shared" si="5"/>
        <v>97</v>
      </c>
      <c r="H41" s="3"/>
      <c r="I41" s="3"/>
      <c r="J41" s="3"/>
      <c r="K41" s="3"/>
      <c r="L41" s="3"/>
      <c r="M41" s="3"/>
      <c r="N41" s="3"/>
      <c r="O41" s="231"/>
      <c r="P41" s="3">
        <v>555.79999999999995</v>
      </c>
      <c r="Q41" s="3">
        <v>539.1</v>
      </c>
      <c r="R41" s="3">
        <f t="shared" ref="R41:R43" si="21">Q41*100/P41</f>
        <v>97</v>
      </c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  <c r="IV41" s="79"/>
    </row>
    <row r="42" spans="1:256" ht="45.6" customHeight="1">
      <c r="A42" s="20" t="s">
        <v>123</v>
      </c>
      <c r="B42" s="3">
        <f t="shared" si="1"/>
        <v>200</v>
      </c>
      <c r="C42" s="3"/>
      <c r="D42" s="3"/>
      <c r="E42" s="3">
        <f t="shared" si="19"/>
        <v>200</v>
      </c>
      <c r="F42" s="3">
        <f t="shared" si="20"/>
        <v>21.1</v>
      </c>
      <c r="G42" s="3">
        <f>F42/E42*100</f>
        <v>10.6</v>
      </c>
      <c r="H42" s="3"/>
      <c r="I42" s="3"/>
      <c r="J42" s="3"/>
      <c r="K42" s="3"/>
      <c r="L42" s="3"/>
      <c r="M42" s="3"/>
      <c r="N42" s="3"/>
      <c r="O42" s="231"/>
      <c r="P42" s="3">
        <v>200</v>
      </c>
      <c r="Q42" s="3">
        <v>21.1</v>
      </c>
      <c r="R42" s="3">
        <f t="shared" si="21"/>
        <v>10.6</v>
      </c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  <c r="IV42" s="79"/>
    </row>
    <row r="43" spans="1:256" ht="25.5" customHeight="1">
      <c r="A43" s="20" t="s">
        <v>124</v>
      </c>
      <c r="B43" s="3">
        <f t="shared" si="1"/>
        <v>100</v>
      </c>
      <c r="C43" s="3"/>
      <c r="D43" s="3"/>
      <c r="E43" s="3">
        <f t="shared" si="19"/>
        <v>100</v>
      </c>
      <c r="F43" s="3">
        <f t="shared" si="20"/>
        <v>0</v>
      </c>
      <c r="G43" s="3">
        <v>0</v>
      </c>
      <c r="H43" s="3"/>
      <c r="I43" s="3"/>
      <c r="J43" s="3"/>
      <c r="K43" s="3"/>
      <c r="L43" s="3"/>
      <c r="M43" s="3"/>
      <c r="N43" s="3"/>
      <c r="O43" s="231"/>
      <c r="P43" s="3">
        <v>100</v>
      </c>
      <c r="Q43" s="3">
        <v>0</v>
      </c>
      <c r="R43" s="3">
        <f t="shared" si="21"/>
        <v>0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  <c r="IV43" s="79"/>
    </row>
    <row r="44" spans="1:256" ht="27.75" customHeight="1">
      <c r="A44" s="20" t="s">
        <v>125</v>
      </c>
      <c r="B44" s="3">
        <f t="shared" si="1"/>
        <v>130</v>
      </c>
      <c r="C44" s="3"/>
      <c r="D44" s="3">
        <f t="shared" si="4"/>
        <v>99.5</v>
      </c>
      <c r="E44" s="3">
        <f t="shared" si="19"/>
        <v>130</v>
      </c>
      <c r="F44" s="3">
        <f t="shared" si="20"/>
        <v>129.4</v>
      </c>
      <c r="G44" s="3">
        <f t="shared" ref="G44" si="22">F44*100/E44</f>
        <v>99.5</v>
      </c>
      <c r="H44" s="3"/>
      <c r="I44" s="3"/>
      <c r="J44" s="3"/>
      <c r="K44" s="3"/>
      <c r="L44" s="3"/>
      <c r="M44" s="3"/>
      <c r="N44" s="3"/>
      <c r="O44" s="231"/>
      <c r="P44" s="3">
        <v>130</v>
      </c>
      <c r="Q44" s="3">
        <v>129.4</v>
      </c>
      <c r="R44" s="3">
        <f t="shared" ref="R44:R45" si="23">Q44*100/P44</f>
        <v>99.5</v>
      </c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  <c r="IV44" s="79"/>
    </row>
    <row r="45" spans="1:256" ht="43.2" customHeight="1">
      <c r="A45" s="20" t="s">
        <v>126</v>
      </c>
      <c r="B45" s="3">
        <f t="shared" si="1"/>
        <v>75</v>
      </c>
      <c r="C45" s="3"/>
      <c r="D45" s="3">
        <f t="shared" ref="D45" si="24">F45*100/B45</f>
        <v>66.7</v>
      </c>
      <c r="E45" s="3">
        <f t="shared" ref="E45" si="25">L45+P45</f>
        <v>75</v>
      </c>
      <c r="F45" s="3">
        <f t="shared" ref="F45" si="26">M45+Q45</f>
        <v>50</v>
      </c>
      <c r="G45" s="3">
        <f t="shared" ref="G45" si="27">F45*100/E45</f>
        <v>66.7</v>
      </c>
      <c r="H45" s="3"/>
      <c r="I45" s="3"/>
      <c r="J45" s="3"/>
      <c r="K45" s="3"/>
      <c r="L45" s="3"/>
      <c r="M45" s="3"/>
      <c r="N45" s="3"/>
      <c r="O45" s="231"/>
      <c r="P45" s="3">
        <v>75</v>
      </c>
      <c r="Q45" s="3">
        <v>50</v>
      </c>
      <c r="R45" s="3">
        <f t="shared" si="23"/>
        <v>66.7</v>
      </c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</row>
    <row r="46" spans="1:256" ht="17.25" customHeight="1">
      <c r="A46" s="23" t="s">
        <v>8</v>
      </c>
      <c r="B46" s="24">
        <f>SUM(B10:B45)</f>
        <v>274725</v>
      </c>
      <c r="C46" s="24"/>
      <c r="D46" s="24">
        <f>F46*100/B46</f>
        <v>98.2</v>
      </c>
      <c r="E46" s="24">
        <f>SUM(E10:E45)</f>
        <v>274725</v>
      </c>
      <c r="F46" s="24">
        <f>SUM(F10:F45)</f>
        <v>269745.59999999998</v>
      </c>
      <c r="G46" s="24">
        <f>F46*100/E46</f>
        <v>98.2</v>
      </c>
      <c r="H46" s="24"/>
      <c r="I46" s="24">
        <v>0</v>
      </c>
      <c r="J46" s="24" t="e">
        <f>J10+J11+J12+J13+J14+J15+J16+#REF!+#REF!+J19+J35+J36+J38+J44+J45+#REF!+#REF!</f>
        <v>#REF!</v>
      </c>
      <c r="K46" s="84"/>
      <c r="L46" s="24">
        <f>SUM(L10:L45)</f>
        <v>5310.2</v>
      </c>
      <c r="M46" s="24">
        <f>SUM(M10:M45)</f>
        <v>4262.7</v>
      </c>
      <c r="N46" s="84"/>
      <c r="O46" s="84">
        <f>M46*100/L46</f>
        <v>80.3</v>
      </c>
      <c r="P46" s="24">
        <f>SUM(P10:P45)</f>
        <v>269414.8</v>
      </c>
      <c r="Q46" s="24">
        <f>SUM(Q10:Q45)</f>
        <v>265482.90000000002</v>
      </c>
      <c r="R46" s="24">
        <f>Q46/P46*100</f>
        <v>98.5</v>
      </c>
      <c r="S46" s="85">
        <v>265482.90000000002</v>
      </c>
      <c r="T46" s="85">
        <f>S46-Q46</f>
        <v>0</v>
      </c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ht="55.95" customHeight="1">
      <c r="A47" s="523" t="s">
        <v>127</v>
      </c>
      <c r="B47" s="523"/>
      <c r="C47" s="523"/>
      <c r="D47" s="523"/>
      <c r="E47" s="523"/>
      <c r="F47" s="523"/>
      <c r="G47" s="523"/>
      <c r="H47" s="86"/>
      <c r="I47" s="86"/>
      <c r="J47" s="86"/>
      <c r="K47" s="86"/>
      <c r="L47" s="86"/>
      <c r="M47" s="524" t="s">
        <v>10</v>
      </c>
      <c r="N47" s="524"/>
      <c r="O47" s="524"/>
      <c r="P47" s="524"/>
      <c r="Q47" s="524"/>
      <c r="R47" s="524"/>
    </row>
    <row r="48" spans="1:256" ht="17.25" customHeight="1">
      <c r="A48" s="87"/>
      <c r="B48" s="88"/>
      <c r="C48" s="89"/>
      <c r="D48" s="89"/>
      <c r="E48" s="89"/>
      <c r="F48" s="221"/>
      <c r="G48" s="90"/>
      <c r="H48" s="90"/>
      <c r="I48" s="90"/>
      <c r="J48" s="90"/>
      <c r="K48" s="91"/>
      <c r="M48" s="525"/>
      <c r="N48" s="525"/>
      <c r="O48" s="525"/>
      <c r="P48" s="525"/>
      <c r="Q48" s="525"/>
      <c r="R48" s="525"/>
    </row>
  </sheetData>
  <mergeCells count="20">
    <mergeCell ref="A1:R1"/>
    <mergeCell ref="A2:R2"/>
    <mergeCell ref="A3:R3"/>
    <mergeCell ref="D4:G4"/>
    <mergeCell ref="L4:R4"/>
    <mergeCell ref="P7:R7"/>
    <mergeCell ref="A47:G47"/>
    <mergeCell ref="M47:R47"/>
    <mergeCell ref="M48:R48"/>
    <mergeCell ref="D7:D8"/>
    <mergeCell ref="E7:E8"/>
    <mergeCell ref="F7:F8"/>
    <mergeCell ref="G7:G8"/>
    <mergeCell ref="I7:K7"/>
    <mergeCell ref="L7:O7"/>
    <mergeCell ref="A5:A8"/>
    <mergeCell ref="B5:R5"/>
    <mergeCell ref="B6:G6"/>
    <mergeCell ref="I6:R6"/>
    <mergeCell ref="B7:B8"/>
  </mergeCells>
  <pageMargins left="0.70866141732283472" right="0.70866141732283472" top="0.74803149606299213" bottom="0.74803149606299213" header="0.31496062992125984" footer="0.31496062992125984"/>
  <pageSetup paperSize="9" scale="98" fitToHeight="5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view="pageBreakPreview" topLeftCell="A25" zoomScale="75" zoomScaleNormal="100" zoomScaleSheetLayoutView="100" workbookViewId="0">
      <selection activeCell="B31" sqref="B31"/>
    </sheetView>
  </sheetViews>
  <sheetFormatPr defaultColWidth="9.109375" defaultRowHeight="13.2"/>
  <cols>
    <col min="1" max="1" width="46.88671875" style="50" customWidth="1"/>
    <col min="2" max="2" width="9" style="50" customWidth="1"/>
    <col min="3" max="3" width="10" style="50" customWidth="1"/>
    <col min="4" max="4" width="12.6640625" style="50" customWidth="1"/>
    <col min="5" max="5" width="7.6640625" style="50" customWidth="1"/>
    <col min="6" max="6" width="10" style="50" customWidth="1"/>
    <col min="7" max="7" width="13.109375" style="50" customWidth="1"/>
    <col min="8" max="8" width="9.109375" style="50"/>
    <col min="9" max="9" width="11.109375" style="50" customWidth="1"/>
    <col min="10" max="10" width="12.5546875" style="50" customWidth="1"/>
    <col min="11" max="11" width="9" style="50" customWidth="1"/>
    <col min="12" max="12" width="10.44140625" style="50" customWidth="1"/>
    <col min="13" max="13" width="10.6640625" style="50" customWidth="1"/>
    <col min="14" max="14" width="8.88671875" style="50" customWidth="1"/>
    <col min="15" max="15" width="10.5546875" style="50" customWidth="1"/>
    <col min="16" max="16" width="12.6640625" style="50" customWidth="1"/>
    <col min="17" max="17" width="9.33203125" style="50" customWidth="1"/>
    <col min="18" max="16384" width="9.109375" style="50"/>
  </cols>
  <sheetData>
    <row r="2" spans="1:19" ht="15.6">
      <c r="A2" s="538" t="s">
        <v>50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9" ht="21.75" customHeight="1">
      <c r="A3" s="538" t="s">
        <v>51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49"/>
    </row>
    <row r="4" spans="1:19" ht="15.6">
      <c r="A4" s="538" t="s">
        <v>52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49"/>
    </row>
    <row r="5" spans="1:19" ht="15.6">
      <c r="A5" s="541" t="s">
        <v>53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1"/>
    </row>
    <row r="6" spans="1:19">
      <c r="A6" s="540" t="s">
        <v>54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2"/>
    </row>
    <row r="7" spans="1:19">
      <c r="A7" s="542" t="s">
        <v>255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2"/>
    </row>
    <row r="8" spans="1:19" ht="25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 t="s">
        <v>55</v>
      </c>
      <c r="R8" s="53"/>
    </row>
    <row r="9" spans="1:19" ht="18.75" customHeight="1">
      <c r="A9" s="539" t="s">
        <v>56</v>
      </c>
      <c r="B9" s="539" t="s">
        <v>284</v>
      </c>
      <c r="C9" s="539" t="s">
        <v>237</v>
      </c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5"/>
      <c r="S9" s="55"/>
    </row>
    <row r="10" spans="1:19" ht="18" customHeight="1">
      <c r="A10" s="543"/>
      <c r="B10" s="539"/>
      <c r="C10" s="539" t="s">
        <v>57</v>
      </c>
      <c r="D10" s="543"/>
      <c r="E10" s="543"/>
      <c r="F10" s="539" t="s">
        <v>28</v>
      </c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5"/>
      <c r="S10" s="55"/>
    </row>
    <row r="11" spans="1:19" ht="30" customHeight="1">
      <c r="A11" s="543"/>
      <c r="B11" s="539"/>
      <c r="C11" s="543"/>
      <c r="D11" s="543"/>
      <c r="E11" s="543"/>
      <c r="F11" s="539" t="s">
        <v>2</v>
      </c>
      <c r="G11" s="539"/>
      <c r="H11" s="539"/>
      <c r="I11" s="539" t="s">
        <v>58</v>
      </c>
      <c r="J11" s="539"/>
      <c r="K11" s="539"/>
      <c r="L11" s="539" t="s">
        <v>3</v>
      </c>
      <c r="M11" s="539"/>
      <c r="N11" s="539"/>
      <c r="O11" s="539" t="s">
        <v>17</v>
      </c>
      <c r="P11" s="539"/>
      <c r="Q11" s="539"/>
      <c r="R11" s="55"/>
      <c r="S11" s="55"/>
    </row>
    <row r="12" spans="1:19" ht="79.5" customHeight="1">
      <c r="A12" s="543"/>
      <c r="B12" s="539"/>
      <c r="C12" s="339" t="s">
        <v>285</v>
      </c>
      <c r="D12" s="339" t="s">
        <v>286</v>
      </c>
      <c r="E12" s="54" t="s">
        <v>59</v>
      </c>
      <c r="F12" s="339" t="s">
        <v>285</v>
      </c>
      <c r="G12" s="339" t="s">
        <v>286</v>
      </c>
      <c r="H12" s="54" t="s">
        <v>59</v>
      </c>
      <c r="I12" s="339" t="s">
        <v>285</v>
      </c>
      <c r="J12" s="339" t="s">
        <v>286</v>
      </c>
      <c r="K12" s="54" t="s">
        <v>59</v>
      </c>
      <c r="L12" s="339" t="s">
        <v>285</v>
      </c>
      <c r="M12" s="339" t="s">
        <v>286</v>
      </c>
      <c r="N12" s="54" t="s">
        <v>59</v>
      </c>
      <c r="O12" s="339" t="s">
        <v>285</v>
      </c>
      <c r="P12" s="339" t="s">
        <v>286</v>
      </c>
      <c r="Q12" s="54" t="s">
        <v>59</v>
      </c>
      <c r="R12" s="55"/>
      <c r="S12" s="55"/>
    </row>
    <row r="13" spans="1:19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6">
        <v>16</v>
      </c>
      <c r="Q13" s="56">
        <v>17</v>
      </c>
      <c r="R13" s="55"/>
      <c r="S13" s="55"/>
    </row>
    <row r="14" spans="1:19" ht="23.25" customHeight="1">
      <c r="A14" s="539" t="s">
        <v>60</v>
      </c>
      <c r="B14" s="539"/>
      <c r="C14" s="539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5"/>
      <c r="S14" s="55"/>
    </row>
    <row r="15" spans="1:19" ht="23.25" customHeight="1">
      <c r="A15" s="539" t="s">
        <v>61</v>
      </c>
      <c r="B15" s="539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5"/>
      <c r="S15" s="55"/>
    </row>
    <row r="16" spans="1:19" ht="42" customHeight="1">
      <c r="A16" s="57" t="s">
        <v>62</v>
      </c>
      <c r="B16" s="58">
        <f>F16+I16+L16+O16</f>
        <v>0</v>
      </c>
      <c r="C16" s="58">
        <f t="shared" ref="C16:D20" si="0">F16+I16+L16+O16</f>
        <v>0</v>
      </c>
      <c r="D16" s="58">
        <f t="shared" si="0"/>
        <v>0</v>
      </c>
      <c r="E16" s="58">
        <v>0</v>
      </c>
      <c r="F16" s="58"/>
      <c r="G16" s="58"/>
      <c r="H16" s="58">
        <v>0</v>
      </c>
      <c r="I16" s="58"/>
      <c r="J16" s="58"/>
      <c r="K16" s="58">
        <v>0</v>
      </c>
      <c r="L16" s="58"/>
      <c r="M16" s="58"/>
      <c r="N16" s="58">
        <v>0</v>
      </c>
      <c r="O16" s="58"/>
      <c r="P16" s="58"/>
      <c r="Q16" s="58">
        <v>0</v>
      </c>
      <c r="R16" s="55"/>
      <c r="S16" s="55"/>
    </row>
    <row r="17" spans="1:19" ht="45" customHeight="1">
      <c r="A17" s="57" t="s">
        <v>63</v>
      </c>
      <c r="B17" s="58">
        <f>F17+I17+L17+O17</f>
        <v>0</v>
      </c>
      <c r="C17" s="58">
        <f t="shared" si="0"/>
        <v>0</v>
      </c>
      <c r="D17" s="58">
        <f t="shared" si="0"/>
        <v>0</v>
      </c>
      <c r="E17" s="58">
        <v>0</v>
      </c>
      <c r="F17" s="58"/>
      <c r="G17" s="58"/>
      <c r="H17" s="58">
        <v>0</v>
      </c>
      <c r="I17" s="58"/>
      <c r="J17" s="58"/>
      <c r="K17" s="58">
        <v>0</v>
      </c>
      <c r="L17" s="58"/>
      <c r="M17" s="58"/>
      <c r="N17" s="58">
        <v>0</v>
      </c>
      <c r="O17" s="58"/>
      <c r="P17" s="58"/>
      <c r="Q17" s="58">
        <v>0</v>
      </c>
      <c r="R17" s="55"/>
      <c r="S17" s="55"/>
    </row>
    <row r="18" spans="1:19" ht="43.5" customHeight="1">
      <c r="A18" s="57" t="s">
        <v>64</v>
      </c>
      <c r="B18" s="58">
        <f>F18+I18+L18+O18</f>
        <v>0</v>
      </c>
      <c r="C18" s="58">
        <f t="shared" si="0"/>
        <v>0</v>
      </c>
      <c r="D18" s="58">
        <f t="shared" si="0"/>
        <v>0</v>
      </c>
      <c r="E18" s="58">
        <v>0</v>
      </c>
      <c r="F18" s="58"/>
      <c r="G18" s="58"/>
      <c r="H18" s="58">
        <v>0</v>
      </c>
      <c r="I18" s="58"/>
      <c r="J18" s="58"/>
      <c r="K18" s="58">
        <v>0</v>
      </c>
      <c r="L18" s="58"/>
      <c r="M18" s="58"/>
      <c r="N18" s="58">
        <v>0</v>
      </c>
      <c r="O18" s="58"/>
      <c r="P18" s="58"/>
      <c r="Q18" s="58">
        <v>0</v>
      </c>
      <c r="R18" s="55"/>
      <c r="S18" s="55"/>
    </row>
    <row r="19" spans="1:19" ht="47.25" customHeight="1">
      <c r="A19" s="57" t="s">
        <v>65</v>
      </c>
      <c r="B19" s="58">
        <f>F19+I19+L19+O19</f>
        <v>0</v>
      </c>
      <c r="C19" s="58">
        <f t="shared" si="0"/>
        <v>0</v>
      </c>
      <c r="D19" s="58">
        <f t="shared" si="0"/>
        <v>0</v>
      </c>
      <c r="E19" s="58">
        <v>0</v>
      </c>
      <c r="F19" s="58"/>
      <c r="G19" s="58"/>
      <c r="H19" s="58">
        <v>0</v>
      </c>
      <c r="I19" s="58"/>
      <c r="J19" s="58"/>
      <c r="K19" s="58">
        <v>0</v>
      </c>
      <c r="L19" s="58"/>
      <c r="M19" s="58"/>
      <c r="N19" s="58">
        <v>0</v>
      </c>
      <c r="O19" s="58"/>
      <c r="P19" s="58"/>
      <c r="Q19" s="58">
        <v>0</v>
      </c>
      <c r="R19" s="55"/>
      <c r="S19" s="55"/>
    </row>
    <row r="20" spans="1:19" ht="52.8">
      <c r="A20" s="59" t="s">
        <v>66</v>
      </c>
      <c r="B20" s="58">
        <f>F20+I20+L20+O20</f>
        <v>0</v>
      </c>
      <c r="C20" s="58">
        <f t="shared" si="0"/>
        <v>0</v>
      </c>
      <c r="D20" s="58">
        <f t="shared" si="0"/>
        <v>0</v>
      </c>
      <c r="E20" s="58">
        <v>0</v>
      </c>
      <c r="F20" s="58"/>
      <c r="G20" s="58"/>
      <c r="H20" s="58">
        <v>0</v>
      </c>
      <c r="I20" s="58"/>
      <c r="J20" s="58"/>
      <c r="K20" s="58">
        <v>0</v>
      </c>
      <c r="L20" s="58"/>
      <c r="M20" s="58"/>
      <c r="N20" s="58">
        <v>0</v>
      </c>
      <c r="O20" s="58"/>
      <c r="P20" s="58"/>
      <c r="Q20" s="58">
        <v>0</v>
      </c>
      <c r="R20" s="55"/>
      <c r="S20" s="55"/>
    </row>
    <row r="21" spans="1:19">
      <c r="A21" s="539" t="s">
        <v>67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5"/>
      <c r="S21" s="55"/>
    </row>
    <row r="22" spans="1:19" ht="43.5" customHeight="1">
      <c r="A22" s="59" t="s">
        <v>68</v>
      </c>
      <c r="B22" s="58">
        <f>F22+I22+L22+O22</f>
        <v>0</v>
      </c>
      <c r="C22" s="58">
        <f t="shared" ref="C22:D25" si="1">F22+I22+L22+O22</f>
        <v>0</v>
      </c>
      <c r="D22" s="58">
        <f t="shared" si="1"/>
        <v>0</v>
      </c>
      <c r="E22" s="58">
        <v>0</v>
      </c>
      <c r="F22" s="60"/>
      <c r="G22" s="60"/>
      <c r="H22" s="58">
        <v>0</v>
      </c>
      <c r="I22" s="60"/>
      <c r="J22" s="60"/>
      <c r="K22" s="58">
        <v>0</v>
      </c>
      <c r="L22" s="60"/>
      <c r="M22" s="58"/>
      <c r="N22" s="58">
        <v>0</v>
      </c>
      <c r="O22" s="58"/>
      <c r="P22" s="58"/>
      <c r="Q22" s="58">
        <v>0</v>
      </c>
    </row>
    <row r="23" spans="1:19" ht="35.25" customHeight="1">
      <c r="A23" s="59" t="s">
        <v>69</v>
      </c>
      <c r="B23" s="58">
        <f>F23+I23+L23+O23</f>
        <v>0</v>
      </c>
      <c r="C23" s="58">
        <f t="shared" si="1"/>
        <v>0</v>
      </c>
      <c r="D23" s="58">
        <f t="shared" si="1"/>
        <v>0</v>
      </c>
      <c r="E23" s="58">
        <v>0</v>
      </c>
      <c r="F23" s="60"/>
      <c r="G23" s="60"/>
      <c r="H23" s="58">
        <v>0</v>
      </c>
      <c r="I23" s="60"/>
      <c r="J23" s="60"/>
      <c r="K23" s="58">
        <v>0</v>
      </c>
      <c r="L23" s="60"/>
      <c r="M23" s="58"/>
      <c r="N23" s="58">
        <v>0</v>
      </c>
      <c r="O23" s="58"/>
      <c r="P23" s="58"/>
      <c r="Q23" s="58">
        <v>0</v>
      </c>
    </row>
    <row r="24" spans="1:19" ht="53.25" customHeight="1">
      <c r="A24" s="59" t="s">
        <v>70</v>
      </c>
      <c r="B24" s="58">
        <f>F24+I24+L24+O24</f>
        <v>0</v>
      </c>
      <c r="C24" s="58">
        <f t="shared" si="1"/>
        <v>0</v>
      </c>
      <c r="D24" s="58">
        <f t="shared" si="1"/>
        <v>0</v>
      </c>
      <c r="E24" s="58">
        <v>0</v>
      </c>
      <c r="F24" s="60"/>
      <c r="G24" s="60"/>
      <c r="H24" s="58">
        <v>0</v>
      </c>
      <c r="I24" s="60"/>
      <c r="J24" s="60"/>
      <c r="K24" s="58">
        <v>0</v>
      </c>
      <c r="L24" s="60"/>
      <c r="M24" s="58"/>
      <c r="N24" s="58">
        <v>0</v>
      </c>
      <c r="O24" s="58"/>
      <c r="P24" s="58"/>
      <c r="Q24" s="58">
        <v>0</v>
      </c>
    </row>
    <row r="25" spans="1:19" ht="48.75" customHeight="1">
      <c r="A25" s="59" t="s">
        <v>71</v>
      </c>
      <c r="B25" s="58">
        <f>F25+I25+L25+O25</f>
        <v>0</v>
      </c>
      <c r="C25" s="58">
        <f t="shared" si="1"/>
        <v>0</v>
      </c>
      <c r="D25" s="58">
        <f t="shared" si="1"/>
        <v>0</v>
      </c>
      <c r="E25" s="58">
        <v>0</v>
      </c>
      <c r="F25" s="60"/>
      <c r="G25" s="60"/>
      <c r="H25" s="58">
        <v>0</v>
      </c>
      <c r="I25" s="60"/>
      <c r="J25" s="60"/>
      <c r="K25" s="58">
        <v>0</v>
      </c>
      <c r="L25" s="60"/>
      <c r="M25" s="58"/>
      <c r="N25" s="58">
        <v>0</v>
      </c>
      <c r="O25" s="58"/>
      <c r="P25" s="58"/>
      <c r="Q25" s="58">
        <v>0</v>
      </c>
    </row>
    <row r="26" spans="1:19" ht="16.5" customHeight="1">
      <c r="A26" s="539" t="s">
        <v>72</v>
      </c>
      <c r="B26" s="539"/>
      <c r="C26" s="539"/>
      <c r="D26" s="543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</row>
    <row r="27" spans="1:19" ht="16.5" customHeight="1">
      <c r="A27" s="539" t="s">
        <v>73</v>
      </c>
      <c r="B27" s="539"/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</row>
    <row r="28" spans="1:19" ht="54" customHeight="1">
      <c r="A28" s="59" t="s">
        <v>74</v>
      </c>
      <c r="B28" s="58">
        <f>F28+I28+L28+O28</f>
        <v>0</v>
      </c>
      <c r="C28" s="58">
        <f t="shared" ref="C28:D33" si="2">F28+I28+L28+O28</f>
        <v>0</v>
      </c>
      <c r="D28" s="58">
        <f t="shared" si="2"/>
        <v>0</v>
      </c>
      <c r="E28" s="58">
        <v>0</v>
      </c>
      <c r="F28" s="60"/>
      <c r="G28" s="60"/>
      <c r="H28" s="58">
        <v>0</v>
      </c>
      <c r="I28" s="60"/>
      <c r="J28" s="60"/>
      <c r="K28" s="58">
        <v>0</v>
      </c>
      <c r="L28" s="60"/>
      <c r="M28" s="58"/>
      <c r="N28" s="58">
        <v>0</v>
      </c>
      <c r="O28" s="58"/>
      <c r="P28" s="58"/>
      <c r="Q28" s="58">
        <v>0</v>
      </c>
    </row>
    <row r="29" spans="1:19" ht="26.4">
      <c r="A29" s="59" t="s">
        <v>75</v>
      </c>
      <c r="B29" s="58">
        <f>F29+I29+L29+O29</f>
        <v>0</v>
      </c>
      <c r="C29" s="58">
        <f t="shared" si="2"/>
        <v>0</v>
      </c>
      <c r="D29" s="58">
        <f t="shared" si="2"/>
        <v>0</v>
      </c>
      <c r="E29" s="58">
        <v>0</v>
      </c>
      <c r="F29" s="60"/>
      <c r="G29" s="60"/>
      <c r="H29" s="58">
        <v>0</v>
      </c>
      <c r="I29" s="60"/>
      <c r="J29" s="60"/>
      <c r="K29" s="58">
        <v>0</v>
      </c>
      <c r="L29" s="60"/>
      <c r="M29" s="58"/>
      <c r="N29" s="58">
        <v>0</v>
      </c>
      <c r="O29" s="58"/>
      <c r="P29" s="58"/>
      <c r="Q29" s="58">
        <v>0</v>
      </c>
    </row>
    <row r="30" spans="1:19" ht="26.25" customHeight="1">
      <c r="A30" s="59" t="s">
        <v>76</v>
      </c>
      <c r="B30" s="58">
        <f>C30</f>
        <v>5878</v>
      </c>
      <c r="C30" s="58">
        <f>L30</f>
        <v>5878</v>
      </c>
      <c r="D30" s="58">
        <f>M30</f>
        <v>5813.1</v>
      </c>
      <c r="E30" s="58">
        <f>D30/C30*100</f>
        <v>98.9</v>
      </c>
      <c r="F30" s="58"/>
      <c r="G30" s="60"/>
      <c r="H30" s="58">
        <v>0</v>
      </c>
      <c r="I30" s="60"/>
      <c r="J30" s="60"/>
      <c r="K30" s="58">
        <v>0</v>
      </c>
      <c r="L30" s="58">
        <v>5878</v>
      </c>
      <c r="M30" s="58">
        <v>5813.1</v>
      </c>
      <c r="N30" s="58">
        <f>M30/L30*100</f>
        <v>98.9</v>
      </c>
      <c r="O30" s="62"/>
      <c r="P30" s="58"/>
      <c r="Q30" s="58">
        <v>0</v>
      </c>
      <c r="R30" s="63"/>
    </row>
    <row r="31" spans="1:19" ht="26.4">
      <c r="A31" s="59" t="s">
        <v>77</v>
      </c>
      <c r="B31" s="58">
        <f>F31+I31+L31+O31</f>
        <v>0</v>
      </c>
      <c r="C31" s="58">
        <f t="shared" si="2"/>
        <v>0</v>
      </c>
      <c r="D31" s="58">
        <f t="shared" si="2"/>
        <v>0</v>
      </c>
      <c r="E31" s="58">
        <v>0</v>
      </c>
      <c r="F31" s="60"/>
      <c r="G31" s="60"/>
      <c r="H31" s="58">
        <v>0</v>
      </c>
      <c r="I31" s="60"/>
      <c r="J31" s="60"/>
      <c r="K31" s="58">
        <v>0</v>
      </c>
      <c r="L31" s="60"/>
      <c r="M31" s="58"/>
      <c r="N31" s="58">
        <v>0</v>
      </c>
      <c r="O31" s="58"/>
      <c r="P31" s="58"/>
      <c r="Q31" s="58">
        <v>0</v>
      </c>
    </row>
    <row r="32" spans="1:19" ht="26.4">
      <c r="A32" s="59" t="s">
        <v>78</v>
      </c>
      <c r="B32" s="58">
        <f>F32+I32+L32+O32</f>
        <v>0</v>
      </c>
      <c r="C32" s="58">
        <f t="shared" si="2"/>
        <v>0</v>
      </c>
      <c r="D32" s="58">
        <f t="shared" si="2"/>
        <v>0</v>
      </c>
      <c r="E32" s="58">
        <v>0</v>
      </c>
      <c r="F32" s="60"/>
      <c r="G32" s="60"/>
      <c r="H32" s="58">
        <v>0</v>
      </c>
      <c r="I32" s="60"/>
      <c r="J32" s="60"/>
      <c r="K32" s="58">
        <v>0</v>
      </c>
      <c r="L32" s="60"/>
      <c r="M32" s="58"/>
      <c r="N32" s="58">
        <v>0</v>
      </c>
      <c r="O32" s="58"/>
      <c r="P32" s="58"/>
      <c r="Q32" s="58">
        <v>0</v>
      </c>
    </row>
    <row r="33" spans="1:17" ht="26.4">
      <c r="A33" s="59" t="s">
        <v>79</v>
      </c>
      <c r="B33" s="58">
        <f>F33+I33+L33+O33</f>
        <v>0</v>
      </c>
      <c r="C33" s="58">
        <f t="shared" si="2"/>
        <v>0</v>
      </c>
      <c r="D33" s="58">
        <f t="shared" si="2"/>
        <v>0</v>
      </c>
      <c r="E33" s="58">
        <v>0</v>
      </c>
      <c r="F33" s="60"/>
      <c r="G33" s="60"/>
      <c r="H33" s="58">
        <v>0</v>
      </c>
      <c r="I33" s="60"/>
      <c r="J33" s="60"/>
      <c r="K33" s="58">
        <v>0</v>
      </c>
      <c r="L33" s="60"/>
      <c r="M33" s="58"/>
      <c r="N33" s="58">
        <v>0</v>
      </c>
      <c r="O33" s="58"/>
      <c r="P33" s="58"/>
      <c r="Q33" s="58">
        <v>0</v>
      </c>
    </row>
    <row r="34" spans="1:17" ht="35.25" customHeight="1">
      <c r="A34" s="539" t="s">
        <v>80</v>
      </c>
      <c r="B34" s="539"/>
      <c r="C34" s="539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</row>
    <row r="35" spans="1:17" ht="22.5" customHeight="1">
      <c r="A35" s="539" t="s">
        <v>81</v>
      </c>
      <c r="B35" s="539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</row>
    <row r="36" spans="1:17" ht="26.4">
      <c r="A36" s="59" t="s">
        <v>82</v>
      </c>
      <c r="B36" s="58">
        <f>F36+I36+L36+O36</f>
        <v>0</v>
      </c>
      <c r="C36" s="58">
        <f>F36+I36+L36+O36</f>
        <v>0</v>
      </c>
      <c r="D36" s="58">
        <f>G36+J36+M36+P36</f>
        <v>0</v>
      </c>
      <c r="E36" s="58">
        <v>0</v>
      </c>
      <c r="F36" s="60"/>
      <c r="G36" s="60"/>
      <c r="H36" s="58">
        <v>0</v>
      </c>
      <c r="I36" s="60"/>
      <c r="J36" s="60"/>
      <c r="K36" s="58">
        <v>0</v>
      </c>
      <c r="L36" s="61"/>
      <c r="M36" s="61"/>
      <c r="N36" s="58">
        <v>0</v>
      </c>
      <c r="O36" s="58"/>
      <c r="P36" s="58"/>
      <c r="Q36" s="58">
        <v>0</v>
      </c>
    </row>
    <row r="37" spans="1:17" ht="27" customHeight="1">
      <c r="A37" s="64" t="s">
        <v>83</v>
      </c>
      <c r="B37" s="65">
        <f>B16+B17+B18+B19+B20+B22+B23+B24+B25+B28+B29+B30+B31+B32+B33+B36</f>
        <v>5878</v>
      </c>
      <c r="C37" s="65">
        <f>C16+C17+C18+C19+C20+C22+C23+C24+C25+C28+C29+C30+C31+C32+C33+C36</f>
        <v>5878</v>
      </c>
      <c r="D37" s="65">
        <f>D16+D17+D18+D19+D20+D22+D23+D24+D25+D28+D29+D30+D31+D32+D33+D36</f>
        <v>5813.1</v>
      </c>
      <c r="E37" s="66">
        <f>E30</f>
        <v>98.9</v>
      </c>
      <c r="F37" s="65">
        <f>F16+F17+F18+F19+F20+F22+F23+F24+F25+F28+F29+F30+F31+F32+F33+F36</f>
        <v>0</v>
      </c>
      <c r="G37" s="65">
        <f>G16+G17+G18+G19+G20+G22+G23+G24+G25+G28+G29+G30+G31+G32+G33+G36</f>
        <v>0</v>
      </c>
      <c r="H37" s="66">
        <f>H30</f>
        <v>0</v>
      </c>
      <c r="I37" s="65">
        <f>I16+I17+I18+I19+I20+I22+I23+I24+I25+I28+I29+I30+I31+I32+I33+I36</f>
        <v>0</v>
      </c>
      <c r="J37" s="65">
        <f>J16+J17+J18+J19+J20+J22+J23+J24+J25+J28+J29+J30+J31+J32+J33+J36</f>
        <v>0</v>
      </c>
      <c r="K37" s="66">
        <f>K30</f>
        <v>0</v>
      </c>
      <c r="L37" s="65">
        <f>L16+L17+L18+L19+L20+L22+L23+L24+L25+L28+L29+L30+L31+L32+L33+L36</f>
        <v>5878</v>
      </c>
      <c r="M37" s="65">
        <f>M16+M17+M18+M19+M20+M22+M23+M24+M25+M28+M29+M30+M31+M32+M33+M36</f>
        <v>5813.1</v>
      </c>
      <c r="N37" s="65">
        <f>N30</f>
        <v>98.9</v>
      </c>
      <c r="O37" s="65">
        <f>O16+O17+O18+O19+O20+O22+O23+O24+O25+O28+O29+O30+O31+O32+O33+O36</f>
        <v>0</v>
      </c>
      <c r="P37" s="65">
        <f>P16+P17+P18+P19+P20+P22+P23+P24+P25+P28+P29+P30+P31+P32+P33+P36</f>
        <v>0</v>
      </c>
      <c r="Q37" s="65">
        <f>Q16+Q17+Q18+Q19+Q20+Q22+Q23+Q24+Q25+Q28+Q29+Q30+Q31+Q32+Q33+Q36</f>
        <v>0</v>
      </c>
    </row>
  </sheetData>
  <mergeCells count="22">
    <mergeCell ref="A35:Q35"/>
    <mergeCell ref="A34:Q34"/>
    <mergeCell ref="A14:Q14"/>
    <mergeCell ref="A26:Q26"/>
    <mergeCell ref="A15:Q15"/>
    <mergeCell ref="A21:Q21"/>
    <mergeCell ref="A27:Q27"/>
    <mergeCell ref="A2:R2"/>
    <mergeCell ref="A3:Q3"/>
    <mergeCell ref="B9:B12"/>
    <mergeCell ref="A6:Q6"/>
    <mergeCell ref="A5:Q5"/>
    <mergeCell ref="A4:Q4"/>
    <mergeCell ref="A7:Q7"/>
    <mergeCell ref="L11:N11"/>
    <mergeCell ref="O11:Q11"/>
    <mergeCell ref="A9:A12"/>
    <mergeCell ref="C9:Q9"/>
    <mergeCell ref="C10:E11"/>
    <mergeCell ref="F10:Q10"/>
    <mergeCell ref="F11:H11"/>
    <mergeCell ref="I11:K11"/>
  </mergeCells>
  <phoneticPr fontId="4" type="noConversion"/>
  <pageMargins left="0.78740157480314965" right="0.39370078740157483" top="0.39370078740157483" bottom="0.39370078740157483" header="0.51181102362204722" footer="0.51181102362204722"/>
  <pageSetup paperSize="9" scale="62" fitToHeight="3" orientation="landscape" verticalDpi="300" r:id="rId1"/>
  <headerFooter alignWithMargins="0"/>
  <rowBreaks count="1" manualBreakCount="1">
    <brk id="2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view="pageBreakPreview" zoomScale="60" zoomScaleNormal="60" workbookViewId="0">
      <selection activeCell="B88" sqref="B88"/>
    </sheetView>
  </sheetViews>
  <sheetFormatPr defaultColWidth="8.88671875" defaultRowHeight="13.8" outlineLevelCol="1"/>
  <cols>
    <col min="1" max="1" width="5.88671875" style="97" customWidth="1"/>
    <col min="2" max="2" width="32.88671875" style="97" customWidth="1"/>
    <col min="3" max="3" width="11.33203125" style="97" customWidth="1"/>
    <col min="4" max="4" width="13" style="97" customWidth="1"/>
    <col min="5" max="5" width="15.109375" style="97" customWidth="1"/>
    <col min="6" max="6" width="9.5546875" style="97" customWidth="1"/>
    <col min="7" max="7" width="10.88671875" style="121" customWidth="1" outlineLevel="1"/>
    <col min="8" max="8" width="13" style="97" customWidth="1" outlineLevel="1"/>
    <col min="9" max="9" width="6.6640625" style="97" customWidth="1" outlineLevel="1"/>
    <col min="10" max="10" width="10.109375" style="122" customWidth="1" outlineLevel="1" collapsed="1"/>
    <col min="11" max="11" width="12.109375" style="97" customWidth="1" outlineLevel="1"/>
    <col min="12" max="12" width="9.88671875" style="97" customWidth="1" outlineLevel="1"/>
    <col min="13" max="13" width="11.33203125" style="123" customWidth="1"/>
    <col min="14" max="14" width="12.5546875" style="124" customWidth="1"/>
    <col min="15" max="15" width="9.88671875" style="97" customWidth="1"/>
    <col min="16" max="16" width="11.44140625" style="97" customWidth="1" outlineLevel="1"/>
    <col min="17" max="17" width="13" style="97" customWidth="1" outlineLevel="1"/>
    <col min="18" max="18" width="10.6640625" style="97" customWidth="1" outlineLevel="1"/>
    <col min="19" max="19" width="13.44140625" style="97" customWidth="1"/>
    <col min="20" max="20" width="10.6640625" style="97" customWidth="1"/>
    <col min="21" max="21" width="11.44140625" style="97" customWidth="1"/>
    <col min="22" max="22" width="13" style="97" customWidth="1"/>
    <col min="23" max="23" width="17.88671875" style="97" customWidth="1"/>
    <col min="24" max="16384" width="8.88671875" style="97"/>
  </cols>
  <sheetData>
    <row r="1" spans="1:23">
      <c r="A1" s="92"/>
      <c r="B1" s="93"/>
      <c r="C1" s="93"/>
      <c r="D1" s="93"/>
      <c r="E1" s="93"/>
      <c r="F1" s="93"/>
      <c r="G1" s="94"/>
      <c r="H1" s="93"/>
      <c r="I1" s="93"/>
      <c r="J1" s="95"/>
      <c r="K1" s="93"/>
      <c r="L1" s="93"/>
      <c r="M1" s="96"/>
      <c r="N1" s="96"/>
      <c r="O1" s="93"/>
      <c r="P1" s="93"/>
      <c r="Q1" s="93"/>
      <c r="R1" s="93"/>
      <c r="S1" s="93"/>
      <c r="T1" s="93"/>
      <c r="U1" s="93"/>
      <c r="V1" s="93"/>
      <c r="W1" s="93"/>
    </row>
    <row r="2" spans="1:23" ht="63" customHeight="1">
      <c r="A2" s="545" t="s">
        <v>317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98"/>
      <c r="S2" s="98"/>
      <c r="T2" s="98"/>
      <c r="U2" s="98"/>
      <c r="V2" s="98"/>
      <c r="W2" s="98"/>
    </row>
    <row r="3" spans="1:23" ht="15" customHeight="1">
      <c r="A3" s="546" t="s">
        <v>134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99"/>
      <c r="S3" s="99"/>
      <c r="T3" s="99"/>
      <c r="U3" s="99"/>
      <c r="V3" s="99"/>
      <c r="W3" s="99"/>
    </row>
    <row r="4" spans="1:23" ht="15.6" customHeight="1">
      <c r="A4" s="547" t="s">
        <v>135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98"/>
      <c r="T4" s="98"/>
      <c r="U4" s="98"/>
      <c r="V4" s="98"/>
      <c r="W4" s="98"/>
    </row>
    <row r="5" spans="1:23" ht="23.25" customHeight="1">
      <c r="A5" s="544" t="s">
        <v>130</v>
      </c>
      <c r="B5" s="544" t="s">
        <v>1</v>
      </c>
      <c r="C5" s="548" t="s">
        <v>318</v>
      </c>
      <c r="D5" s="544" t="s">
        <v>136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100"/>
      <c r="T5" s="100"/>
      <c r="U5" s="100"/>
      <c r="V5" s="100"/>
      <c r="W5" s="101"/>
    </row>
    <row r="6" spans="1:23" ht="17.25" customHeight="1">
      <c r="A6" s="544"/>
      <c r="B6" s="544"/>
      <c r="C6" s="548"/>
      <c r="D6" s="544" t="s">
        <v>57</v>
      </c>
      <c r="E6" s="544"/>
      <c r="F6" s="544"/>
      <c r="G6" s="544" t="s">
        <v>28</v>
      </c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98"/>
      <c r="T6" s="98"/>
      <c r="U6" s="98"/>
      <c r="V6" s="98"/>
      <c r="W6" s="98"/>
    </row>
    <row r="7" spans="1:23" ht="27" customHeight="1">
      <c r="A7" s="544"/>
      <c r="B7" s="544"/>
      <c r="C7" s="548"/>
      <c r="D7" s="544"/>
      <c r="E7" s="544"/>
      <c r="F7" s="544"/>
      <c r="G7" s="544" t="s">
        <v>2</v>
      </c>
      <c r="H7" s="544"/>
      <c r="I7" s="544"/>
      <c r="J7" s="544" t="s">
        <v>7</v>
      </c>
      <c r="K7" s="544"/>
      <c r="L7" s="544"/>
      <c r="M7" s="544" t="s">
        <v>137</v>
      </c>
      <c r="N7" s="544"/>
      <c r="O7" s="544"/>
      <c r="P7" s="544" t="s">
        <v>17</v>
      </c>
      <c r="Q7" s="544"/>
      <c r="R7" s="544"/>
      <c r="S7" s="98"/>
      <c r="T7" s="98"/>
      <c r="U7" s="98"/>
      <c r="V7" s="98"/>
      <c r="W7" s="98"/>
    </row>
    <row r="8" spans="1:23" ht="46.8">
      <c r="A8" s="544"/>
      <c r="B8" s="544"/>
      <c r="C8" s="548"/>
      <c r="D8" s="102" t="s">
        <v>319</v>
      </c>
      <c r="E8" s="102" t="s">
        <v>320</v>
      </c>
      <c r="F8" s="341" t="s">
        <v>96</v>
      </c>
      <c r="G8" s="102" t="str">
        <f>D8</f>
        <v>План на    2018 год</v>
      </c>
      <c r="H8" s="102" t="str">
        <f>E8</f>
        <v>Кассовые расходы  за 2018год</v>
      </c>
      <c r="I8" s="341" t="s">
        <v>96</v>
      </c>
      <c r="J8" s="102" t="str">
        <f>G8</f>
        <v>План на    2018 год</v>
      </c>
      <c r="K8" s="102" t="str">
        <f>H8</f>
        <v>Кассовые расходы  за 2018год</v>
      </c>
      <c r="L8" s="341" t="s">
        <v>96</v>
      </c>
      <c r="M8" s="381" t="str">
        <f>J8</f>
        <v>План на    2018 год</v>
      </c>
      <c r="N8" s="381" t="str">
        <f>K8</f>
        <v>Кассовые расходы  за 2018год</v>
      </c>
      <c r="O8" s="341" t="s">
        <v>96</v>
      </c>
      <c r="P8" s="102" t="str">
        <f>M8</f>
        <v>План на    2018 год</v>
      </c>
      <c r="Q8" s="102" t="str">
        <f>N8</f>
        <v>Кассовые расходы  за 2018год</v>
      </c>
      <c r="R8" s="341" t="s">
        <v>96</v>
      </c>
      <c r="S8" s="101"/>
      <c r="T8" s="100"/>
      <c r="U8" s="100"/>
      <c r="V8" s="100"/>
      <c r="W8" s="100"/>
    </row>
    <row r="9" spans="1:23" s="105" customFormat="1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  <c r="M9" s="382">
        <v>13</v>
      </c>
      <c r="N9" s="382">
        <v>14</v>
      </c>
      <c r="O9" s="103">
        <v>15</v>
      </c>
      <c r="P9" s="103">
        <v>16</v>
      </c>
      <c r="Q9" s="103">
        <v>17</v>
      </c>
      <c r="R9" s="103">
        <v>18</v>
      </c>
      <c r="S9" s="104"/>
    </row>
    <row r="10" spans="1:23" s="107" customFormat="1" ht="85.5" customHeight="1">
      <c r="A10" s="383">
        <v>1</v>
      </c>
      <c r="B10" s="384" t="s">
        <v>138</v>
      </c>
      <c r="C10" s="385">
        <v>75210.34</v>
      </c>
      <c r="D10" s="385">
        <f>C10</f>
        <v>75210.3</v>
      </c>
      <c r="E10" s="385">
        <f>D10</f>
        <v>75210.3</v>
      </c>
      <c r="F10" s="386">
        <f t="shared" ref="F10:F27" si="0">E10/D10</f>
        <v>1</v>
      </c>
      <c r="G10" s="387">
        <f t="shared" ref="G10:L10" si="1">G11+G22+G23+G24+G27</f>
        <v>0</v>
      </c>
      <c r="H10" s="387">
        <f t="shared" si="1"/>
        <v>0</v>
      </c>
      <c r="I10" s="387">
        <f t="shared" si="1"/>
        <v>0</v>
      </c>
      <c r="J10" s="387">
        <f t="shared" si="1"/>
        <v>0</v>
      </c>
      <c r="K10" s="387">
        <f t="shared" si="1"/>
        <v>0</v>
      </c>
      <c r="L10" s="388">
        <f t="shared" si="1"/>
        <v>0</v>
      </c>
      <c r="M10" s="385">
        <f>E10</f>
        <v>75210.3</v>
      </c>
      <c r="N10" s="385">
        <f>E10</f>
        <v>75210.3</v>
      </c>
      <c r="O10" s="386">
        <f t="shared" ref="O10:O23" si="2">N10/M10</f>
        <v>1</v>
      </c>
      <c r="P10" s="389"/>
      <c r="Q10" s="389"/>
      <c r="R10" s="389"/>
      <c r="S10" s="106"/>
    </row>
    <row r="11" spans="1:23" s="109" customFormat="1" ht="39" customHeight="1">
      <c r="A11" s="390" t="s">
        <v>139</v>
      </c>
      <c r="B11" s="391" t="s">
        <v>140</v>
      </c>
      <c r="C11" s="392">
        <f>C17+C18+C19+C20+C21</f>
        <v>30327.5</v>
      </c>
      <c r="D11" s="392">
        <f>D17+D18+D19+D20+D21</f>
        <v>30327.5</v>
      </c>
      <c r="E11" s="393">
        <f>D11</f>
        <v>30327.5</v>
      </c>
      <c r="F11" s="394">
        <f t="shared" si="0"/>
        <v>1</v>
      </c>
      <c r="G11" s="395">
        <f t="shared" ref="G11:L11" si="3">SUM(G17:G21)</f>
        <v>0</v>
      </c>
      <c r="H11" s="395">
        <f t="shared" si="3"/>
        <v>0</v>
      </c>
      <c r="I11" s="395">
        <f t="shared" si="3"/>
        <v>0</v>
      </c>
      <c r="J11" s="395">
        <f t="shared" si="3"/>
        <v>0</v>
      </c>
      <c r="K11" s="395">
        <f t="shared" si="3"/>
        <v>0</v>
      </c>
      <c r="L11" s="396">
        <f t="shared" si="3"/>
        <v>0</v>
      </c>
      <c r="M11" s="392">
        <f>D11</f>
        <v>30327.5</v>
      </c>
      <c r="N11" s="393">
        <f>E11</f>
        <v>30327.5</v>
      </c>
      <c r="O11" s="394">
        <f t="shared" si="2"/>
        <v>1</v>
      </c>
      <c r="P11" s="108"/>
      <c r="Q11" s="108"/>
      <c r="S11" s="110"/>
    </row>
    <row r="12" spans="1:23" s="108" customFormat="1" ht="39" hidden="1" customHeight="1">
      <c r="A12" s="390"/>
      <c r="B12" s="391"/>
      <c r="C12" s="397"/>
      <c r="D12" s="392">
        <f>M12</f>
        <v>0</v>
      </c>
      <c r="E12" s="398"/>
      <c r="F12" s="394" t="e">
        <f t="shared" si="0"/>
        <v>#DIV/0!</v>
      </c>
      <c r="G12" s="399"/>
      <c r="H12" s="399"/>
      <c r="I12" s="399"/>
      <c r="J12" s="399"/>
      <c r="K12" s="399"/>
      <c r="L12" s="396"/>
      <c r="M12" s="400"/>
      <c r="N12" s="393"/>
      <c r="O12" s="394" t="e">
        <f t="shared" si="2"/>
        <v>#DIV/0!</v>
      </c>
      <c r="S12" s="111"/>
    </row>
    <row r="13" spans="1:23" s="108" customFormat="1" ht="39" hidden="1" customHeight="1">
      <c r="A13" s="390"/>
      <c r="B13" s="391"/>
      <c r="C13" s="397"/>
      <c r="D13" s="392">
        <f>M13</f>
        <v>0</v>
      </c>
      <c r="E13" s="398"/>
      <c r="F13" s="394" t="e">
        <f t="shared" si="0"/>
        <v>#DIV/0!</v>
      </c>
      <c r="G13" s="399"/>
      <c r="H13" s="399"/>
      <c r="I13" s="399"/>
      <c r="J13" s="399"/>
      <c r="K13" s="399"/>
      <c r="L13" s="396"/>
      <c r="M13" s="400"/>
      <c r="N13" s="393"/>
      <c r="O13" s="394" t="e">
        <f t="shared" si="2"/>
        <v>#DIV/0!</v>
      </c>
      <c r="S13" s="111"/>
    </row>
    <row r="14" spans="1:23" s="108" customFormat="1" ht="39" hidden="1" customHeight="1">
      <c r="A14" s="390"/>
      <c r="B14" s="391"/>
      <c r="C14" s="397"/>
      <c r="D14" s="392">
        <f>M14</f>
        <v>0</v>
      </c>
      <c r="E14" s="398"/>
      <c r="F14" s="394" t="e">
        <f t="shared" si="0"/>
        <v>#DIV/0!</v>
      </c>
      <c r="G14" s="399"/>
      <c r="H14" s="399"/>
      <c r="I14" s="399"/>
      <c r="J14" s="399"/>
      <c r="K14" s="399"/>
      <c r="L14" s="396"/>
      <c r="M14" s="400"/>
      <c r="N14" s="393"/>
      <c r="O14" s="394" t="e">
        <f t="shared" si="2"/>
        <v>#DIV/0!</v>
      </c>
      <c r="S14" s="111"/>
    </row>
    <row r="15" spans="1:23" s="108" customFormat="1" ht="39" hidden="1" customHeight="1">
      <c r="A15" s="390"/>
      <c r="B15" s="391"/>
      <c r="C15" s="397"/>
      <c r="D15" s="392">
        <f>M15</f>
        <v>0</v>
      </c>
      <c r="E15" s="398"/>
      <c r="F15" s="394" t="e">
        <f t="shared" si="0"/>
        <v>#DIV/0!</v>
      </c>
      <c r="G15" s="399"/>
      <c r="H15" s="399"/>
      <c r="I15" s="399"/>
      <c r="J15" s="399"/>
      <c r="K15" s="399"/>
      <c r="L15" s="396"/>
      <c r="M15" s="400"/>
      <c r="N15" s="393"/>
      <c r="O15" s="394" t="e">
        <f t="shared" si="2"/>
        <v>#DIV/0!</v>
      </c>
      <c r="S15" s="111"/>
    </row>
    <row r="16" spans="1:23" s="108" customFormat="1" ht="39" hidden="1" customHeight="1">
      <c r="A16" s="390"/>
      <c r="B16" s="391"/>
      <c r="C16" s="397"/>
      <c r="D16" s="392">
        <f>M16</f>
        <v>0</v>
      </c>
      <c r="E16" s="398"/>
      <c r="F16" s="394" t="e">
        <f t="shared" si="0"/>
        <v>#DIV/0!</v>
      </c>
      <c r="G16" s="399"/>
      <c r="H16" s="399"/>
      <c r="I16" s="399"/>
      <c r="J16" s="399"/>
      <c r="K16" s="399"/>
      <c r="L16" s="396"/>
      <c r="M16" s="400"/>
      <c r="N16" s="393"/>
      <c r="O16" s="394" t="e">
        <f t="shared" si="2"/>
        <v>#DIV/0!</v>
      </c>
      <c r="S16" s="111"/>
    </row>
    <row r="17" spans="1:19" s="108" customFormat="1" ht="56.25" customHeight="1">
      <c r="A17" s="390" t="s">
        <v>141</v>
      </c>
      <c r="B17" s="391" t="s">
        <v>142</v>
      </c>
      <c r="C17" s="397">
        <v>6685.1</v>
      </c>
      <c r="D17" s="397">
        <f>C17</f>
        <v>6685.1</v>
      </c>
      <c r="E17" s="393">
        <f>D17</f>
        <v>6685.1</v>
      </c>
      <c r="F17" s="394">
        <f t="shared" si="0"/>
        <v>1</v>
      </c>
      <c r="G17" s="399"/>
      <c r="H17" s="399"/>
      <c r="I17" s="399"/>
      <c r="J17" s="399"/>
      <c r="K17" s="399"/>
      <c r="L17" s="396"/>
      <c r="M17" s="397">
        <f>D17</f>
        <v>6685.1</v>
      </c>
      <c r="N17" s="398">
        <f>E17</f>
        <v>6685.1</v>
      </c>
      <c r="O17" s="394">
        <f t="shared" si="2"/>
        <v>1</v>
      </c>
      <c r="S17" s="111"/>
    </row>
    <row r="18" spans="1:19" s="108" customFormat="1" ht="42" customHeight="1">
      <c r="A18" s="390" t="s">
        <v>143</v>
      </c>
      <c r="B18" s="391" t="s">
        <v>144</v>
      </c>
      <c r="C18" s="392">
        <v>15586.7</v>
      </c>
      <c r="D18" s="397">
        <f t="shared" ref="D18:E27" si="4">C18</f>
        <v>15586.7</v>
      </c>
      <c r="E18" s="393">
        <f>D18</f>
        <v>15586.7</v>
      </c>
      <c r="F18" s="394">
        <f t="shared" si="0"/>
        <v>1</v>
      </c>
      <c r="G18" s="399"/>
      <c r="H18" s="399"/>
      <c r="I18" s="399"/>
      <c r="J18" s="399"/>
      <c r="K18" s="399"/>
      <c r="L18" s="396"/>
      <c r="M18" s="392">
        <f>D18</f>
        <v>15586.7</v>
      </c>
      <c r="N18" s="398">
        <f>E18</f>
        <v>15586.7</v>
      </c>
      <c r="O18" s="394">
        <f t="shared" si="2"/>
        <v>1</v>
      </c>
      <c r="S18" s="111"/>
    </row>
    <row r="19" spans="1:19" s="108" customFormat="1" ht="42" customHeight="1">
      <c r="A19" s="390" t="s">
        <v>145</v>
      </c>
      <c r="B19" s="391" t="s">
        <v>146</v>
      </c>
      <c r="C19" s="392">
        <v>782.9</v>
      </c>
      <c r="D19" s="397">
        <f t="shared" si="4"/>
        <v>782.9</v>
      </c>
      <c r="E19" s="398">
        <f>D19</f>
        <v>782.9</v>
      </c>
      <c r="F19" s="394">
        <f t="shared" si="0"/>
        <v>1</v>
      </c>
      <c r="G19" s="399"/>
      <c r="H19" s="399"/>
      <c r="I19" s="399"/>
      <c r="J19" s="399"/>
      <c r="K19" s="399"/>
      <c r="L19" s="396"/>
      <c r="M19" s="392">
        <f>D19</f>
        <v>782.9</v>
      </c>
      <c r="N19" s="401">
        <f>M19</f>
        <v>782.9</v>
      </c>
      <c r="O19" s="394">
        <f t="shared" si="2"/>
        <v>1</v>
      </c>
      <c r="S19" s="111"/>
    </row>
    <row r="20" spans="1:19" s="108" customFormat="1" ht="34.5" customHeight="1">
      <c r="A20" s="390" t="s">
        <v>147</v>
      </c>
      <c r="B20" s="391" t="s">
        <v>148</v>
      </c>
      <c r="C20" s="392">
        <v>1100</v>
      </c>
      <c r="D20" s="397">
        <f t="shared" si="4"/>
        <v>1100</v>
      </c>
      <c r="E20" s="393">
        <f>D20</f>
        <v>1100</v>
      </c>
      <c r="F20" s="394">
        <f t="shared" si="0"/>
        <v>1</v>
      </c>
      <c r="G20" s="399"/>
      <c r="H20" s="399"/>
      <c r="I20" s="399"/>
      <c r="J20" s="399"/>
      <c r="K20" s="399"/>
      <c r="L20" s="396"/>
      <c r="M20" s="392">
        <f>D20</f>
        <v>1100</v>
      </c>
      <c r="N20" s="398">
        <f>M20</f>
        <v>1100</v>
      </c>
      <c r="O20" s="394">
        <f t="shared" si="2"/>
        <v>1</v>
      </c>
      <c r="S20" s="111"/>
    </row>
    <row r="21" spans="1:19" s="108" customFormat="1" ht="34.5" customHeight="1">
      <c r="A21" s="390" t="s">
        <v>149</v>
      </c>
      <c r="B21" s="402" t="s">
        <v>150</v>
      </c>
      <c r="C21" s="392">
        <v>6172.8</v>
      </c>
      <c r="D21" s="397">
        <f t="shared" si="4"/>
        <v>6172.8</v>
      </c>
      <c r="E21" s="393">
        <f>D21</f>
        <v>6172.8</v>
      </c>
      <c r="F21" s="394">
        <f t="shared" si="0"/>
        <v>1</v>
      </c>
      <c r="G21" s="399"/>
      <c r="H21" s="399"/>
      <c r="I21" s="399"/>
      <c r="J21" s="399"/>
      <c r="K21" s="399"/>
      <c r="L21" s="396"/>
      <c r="M21" s="392">
        <f>D21</f>
        <v>6172.8</v>
      </c>
      <c r="N21" s="398">
        <f>E21</f>
        <v>6172.8</v>
      </c>
      <c r="O21" s="394">
        <f t="shared" si="2"/>
        <v>1</v>
      </c>
      <c r="S21" s="111"/>
    </row>
    <row r="22" spans="1:19" s="109" customFormat="1" ht="36" customHeight="1">
      <c r="A22" s="390" t="s">
        <v>151</v>
      </c>
      <c r="B22" s="391" t="s">
        <v>152</v>
      </c>
      <c r="C22" s="392">
        <v>19855.599999999999</v>
      </c>
      <c r="D22" s="397">
        <f t="shared" si="4"/>
        <v>19855.599999999999</v>
      </c>
      <c r="E22" s="398">
        <f t="shared" si="4"/>
        <v>19855.599999999999</v>
      </c>
      <c r="F22" s="394">
        <f t="shared" si="0"/>
        <v>1</v>
      </c>
      <c r="G22" s="399"/>
      <c r="H22" s="399"/>
      <c r="I22" s="399"/>
      <c r="J22" s="399"/>
      <c r="K22" s="399"/>
      <c r="L22" s="396"/>
      <c r="M22" s="392">
        <f t="shared" ref="M22:N27" si="5">D22</f>
        <v>19855.599999999999</v>
      </c>
      <c r="N22" s="398">
        <f t="shared" si="5"/>
        <v>19855.599999999999</v>
      </c>
      <c r="O22" s="394">
        <f t="shared" si="2"/>
        <v>1</v>
      </c>
      <c r="P22" s="108"/>
      <c r="Q22" s="108"/>
      <c r="S22" s="110"/>
    </row>
    <row r="23" spans="1:19" s="109" customFormat="1" ht="33.75" customHeight="1">
      <c r="A23" s="390" t="s">
        <v>153</v>
      </c>
      <c r="B23" s="391" t="s">
        <v>154</v>
      </c>
      <c r="C23" s="397">
        <v>8557.2000000000007</v>
      </c>
      <c r="D23" s="397">
        <f t="shared" si="4"/>
        <v>8557.2000000000007</v>
      </c>
      <c r="E23" s="393">
        <f t="shared" si="4"/>
        <v>8557.2000000000007</v>
      </c>
      <c r="F23" s="394">
        <f t="shared" si="0"/>
        <v>1</v>
      </c>
      <c r="G23" s="399"/>
      <c r="H23" s="399"/>
      <c r="I23" s="399"/>
      <c r="J23" s="399"/>
      <c r="K23" s="399"/>
      <c r="L23" s="396"/>
      <c r="M23" s="397">
        <f t="shared" si="5"/>
        <v>8557.2000000000007</v>
      </c>
      <c r="N23" s="398">
        <f t="shared" si="5"/>
        <v>8557.2000000000007</v>
      </c>
      <c r="O23" s="394">
        <f t="shared" si="2"/>
        <v>1</v>
      </c>
      <c r="P23" s="108"/>
      <c r="Q23" s="108"/>
      <c r="S23" s="110"/>
    </row>
    <row r="24" spans="1:19" s="109" customFormat="1" ht="33" customHeight="1">
      <c r="A24" s="390" t="s">
        <v>155</v>
      </c>
      <c r="B24" s="391" t="s">
        <v>156</v>
      </c>
      <c r="C24" s="397">
        <v>1687.8</v>
      </c>
      <c r="D24" s="397">
        <f t="shared" si="4"/>
        <v>1687.8</v>
      </c>
      <c r="E24" s="393">
        <f t="shared" si="4"/>
        <v>1687.8</v>
      </c>
      <c r="F24" s="394">
        <f t="shared" si="0"/>
        <v>1</v>
      </c>
      <c r="G24" s="399"/>
      <c r="H24" s="399"/>
      <c r="I24" s="399"/>
      <c r="J24" s="399"/>
      <c r="K24" s="399"/>
      <c r="L24" s="396"/>
      <c r="M24" s="397">
        <f t="shared" si="5"/>
        <v>1687.8</v>
      </c>
      <c r="N24" s="398">
        <f t="shared" si="5"/>
        <v>1687.8</v>
      </c>
      <c r="O24" s="394">
        <f>N24/M24</f>
        <v>1</v>
      </c>
      <c r="P24" s="108"/>
      <c r="Q24" s="108"/>
      <c r="S24" s="110"/>
    </row>
    <row r="25" spans="1:19" s="109" customFormat="1" ht="33" customHeight="1">
      <c r="A25" s="390" t="s">
        <v>157</v>
      </c>
      <c r="B25" s="403" t="s">
        <v>158</v>
      </c>
      <c r="C25" s="397">
        <v>918.1</v>
      </c>
      <c r="D25" s="397">
        <f t="shared" si="4"/>
        <v>918.1</v>
      </c>
      <c r="E25" s="393">
        <f t="shared" si="4"/>
        <v>918.1</v>
      </c>
      <c r="F25" s="394">
        <f t="shared" si="0"/>
        <v>1</v>
      </c>
      <c r="G25" s="399"/>
      <c r="H25" s="399"/>
      <c r="I25" s="399"/>
      <c r="J25" s="399"/>
      <c r="K25" s="399"/>
      <c r="L25" s="396"/>
      <c r="M25" s="397">
        <f t="shared" si="5"/>
        <v>918.1</v>
      </c>
      <c r="N25" s="398">
        <f t="shared" si="5"/>
        <v>918.1</v>
      </c>
      <c r="O25" s="394">
        <f>N25/M25</f>
        <v>1</v>
      </c>
      <c r="P25" s="108"/>
      <c r="Q25" s="108"/>
      <c r="S25" s="110"/>
    </row>
    <row r="26" spans="1:19" s="109" customFormat="1" ht="33" customHeight="1">
      <c r="A26" s="390" t="s">
        <v>159</v>
      </c>
      <c r="B26" s="391" t="s">
        <v>160</v>
      </c>
      <c r="C26" s="397">
        <v>12745.1</v>
      </c>
      <c r="D26" s="397">
        <f t="shared" si="4"/>
        <v>12745.1</v>
      </c>
      <c r="E26" s="393">
        <f t="shared" si="4"/>
        <v>12745.1</v>
      </c>
      <c r="F26" s="394">
        <f t="shared" si="0"/>
        <v>1</v>
      </c>
      <c r="G26" s="108"/>
      <c r="H26" s="108"/>
      <c r="I26" s="108"/>
      <c r="J26" s="108"/>
      <c r="K26" s="108"/>
      <c r="L26" s="404"/>
      <c r="M26" s="397">
        <f t="shared" si="5"/>
        <v>12745.1</v>
      </c>
      <c r="N26" s="398">
        <f t="shared" si="5"/>
        <v>12745.1</v>
      </c>
      <c r="O26" s="394">
        <f>N26/M26</f>
        <v>1</v>
      </c>
      <c r="P26" s="108"/>
      <c r="Q26" s="108"/>
      <c r="S26" s="110"/>
    </row>
    <row r="27" spans="1:19" s="109" customFormat="1" ht="33" customHeight="1">
      <c r="A27" s="390" t="s">
        <v>161</v>
      </c>
      <c r="B27" s="112" t="s">
        <v>162</v>
      </c>
      <c r="C27" s="397">
        <v>1119</v>
      </c>
      <c r="D27" s="397">
        <f t="shared" si="4"/>
        <v>1119</v>
      </c>
      <c r="E27" s="393">
        <f t="shared" si="4"/>
        <v>1119</v>
      </c>
      <c r="F27" s="394">
        <f t="shared" si="0"/>
        <v>1</v>
      </c>
      <c r="G27" s="108"/>
      <c r="H27" s="108"/>
      <c r="I27" s="108"/>
      <c r="J27" s="108"/>
      <c r="K27" s="108"/>
      <c r="L27" s="404"/>
      <c r="M27" s="397">
        <f t="shared" si="5"/>
        <v>1119</v>
      </c>
      <c r="N27" s="398">
        <f t="shared" si="5"/>
        <v>1119</v>
      </c>
      <c r="O27" s="394">
        <f>N27/M27</f>
        <v>1</v>
      </c>
      <c r="P27" s="108"/>
      <c r="Q27" s="108"/>
      <c r="S27" s="110"/>
    </row>
    <row r="28" spans="1:19" s="114" customFormat="1" ht="33" customHeight="1">
      <c r="A28" s="405" t="s">
        <v>163</v>
      </c>
      <c r="B28" s="406" t="s">
        <v>164</v>
      </c>
      <c r="C28" s="385">
        <f>C29</f>
        <v>0</v>
      </c>
      <c r="D28" s="385">
        <f>D29</f>
        <v>0</v>
      </c>
      <c r="E28" s="385">
        <f>E29</f>
        <v>0</v>
      </c>
      <c r="F28" s="407">
        <f>F29</f>
        <v>0</v>
      </c>
      <c r="G28" s="387"/>
      <c r="H28" s="387"/>
      <c r="I28" s="387"/>
      <c r="J28" s="387"/>
      <c r="K28" s="387"/>
      <c r="L28" s="388"/>
      <c r="M28" s="385">
        <f>M29</f>
        <v>0</v>
      </c>
      <c r="N28" s="385">
        <f>N29</f>
        <v>0</v>
      </c>
      <c r="O28" s="407">
        <v>0</v>
      </c>
      <c r="P28" s="387"/>
      <c r="Q28" s="387"/>
      <c r="R28" s="387"/>
      <c r="S28" s="113"/>
    </row>
    <row r="29" spans="1:19" s="108" customFormat="1" ht="33" customHeight="1">
      <c r="A29" s="390" t="s">
        <v>165</v>
      </c>
      <c r="B29" s="391" t="s">
        <v>166</v>
      </c>
      <c r="C29" s="397">
        <v>0</v>
      </c>
      <c r="D29" s="397">
        <v>0</v>
      </c>
      <c r="E29" s="271">
        <v>0</v>
      </c>
      <c r="F29" s="408">
        <v>0</v>
      </c>
      <c r="L29" s="404"/>
      <c r="M29" s="270">
        <f>D29</f>
        <v>0</v>
      </c>
      <c r="N29" s="409">
        <f>E29</f>
        <v>0</v>
      </c>
      <c r="O29" s="408">
        <v>0</v>
      </c>
      <c r="S29" s="111"/>
    </row>
    <row r="30" spans="1:19" s="108" customFormat="1" ht="33" customHeight="1">
      <c r="A30" s="405" t="s">
        <v>163</v>
      </c>
      <c r="B30" s="406" t="s">
        <v>321</v>
      </c>
      <c r="C30" s="385">
        <f>C31+C32+C33+C34</f>
        <v>5273.5</v>
      </c>
      <c r="D30" s="385">
        <f>D31+D32+D33+D34</f>
        <v>5273.5</v>
      </c>
      <c r="E30" s="410">
        <f>E31+E32+E33+E34</f>
        <v>5273.5</v>
      </c>
      <c r="F30" s="411">
        <f>E30/D30</f>
        <v>1</v>
      </c>
      <c r="G30" s="114"/>
      <c r="H30" s="114"/>
      <c r="I30" s="114"/>
      <c r="J30" s="114"/>
      <c r="K30" s="114"/>
      <c r="L30" s="412"/>
      <c r="M30" s="413">
        <f>M31+M32+M33+M34</f>
        <v>5273.5</v>
      </c>
      <c r="N30" s="414">
        <f>N31+N32+N33+N34</f>
        <v>5273.5</v>
      </c>
      <c r="O30" s="386">
        <f>N30/M30</f>
        <v>1</v>
      </c>
      <c r="P30" s="114"/>
      <c r="Q30" s="114"/>
      <c r="R30" s="114"/>
      <c r="S30" s="111"/>
    </row>
    <row r="31" spans="1:19" s="108" customFormat="1" ht="33" customHeight="1">
      <c r="A31" s="390" t="s">
        <v>165</v>
      </c>
      <c r="B31" s="415" t="s">
        <v>322</v>
      </c>
      <c r="C31" s="416">
        <v>988.1</v>
      </c>
      <c r="D31" s="417">
        <f t="shared" ref="D31:E34" si="6">C31</f>
        <v>988.1</v>
      </c>
      <c r="E31" s="418">
        <f t="shared" si="6"/>
        <v>988.1</v>
      </c>
      <c r="F31" s="419">
        <f>E31/D31</f>
        <v>1</v>
      </c>
      <c r="L31" s="404"/>
      <c r="M31" s="392">
        <f t="shared" ref="M31:N33" si="7">D31</f>
        <v>988.1</v>
      </c>
      <c r="N31" s="420">
        <f t="shared" si="7"/>
        <v>988.1</v>
      </c>
      <c r="O31" s="394">
        <f>N31/M31</f>
        <v>1</v>
      </c>
      <c r="S31" s="111"/>
    </row>
    <row r="32" spans="1:19" s="108" customFormat="1" ht="72" customHeight="1">
      <c r="A32" s="390" t="s">
        <v>198</v>
      </c>
      <c r="B32" s="415" t="s">
        <v>323</v>
      </c>
      <c r="C32" s="416">
        <v>2254.1</v>
      </c>
      <c r="D32" s="417">
        <f t="shared" si="6"/>
        <v>2254.1</v>
      </c>
      <c r="E32" s="417">
        <f t="shared" si="6"/>
        <v>2254.1</v>
      </c>
      <c r="F32" s="419">
        <f>E32/D32</f>
        <v>1</v>
      </c>
      <c r="L32" s="404"/>
      <c r="M32" s="392">
        <f t="shared" si="7"/>
        <v>2254.1</v>
      </c>
      <c r="N32" s="420">
        <f t="shared" si="7"/>
        <v>2254.1</v>
      </c>
      <c r="O32" s="394">
        <f>F32</f>
        <v>1</v>
      </c>
      <c r="S32" s="111"/>
    </row>
    <row r="33" spans="1:20" s="108" customFormat="1" ht="51" customHeight="1">
      <c r="A33" s="390" t="s">
        <v>314</v>
      </c>
      <c r="B33" s="415" t="s">
        <v>324</v>
      </c>
      <c r="C33" s="416">
        <v>91.3</v>
      </c>
      <c r="D33" s="417">
        <f t="shared" si="6"/>
        <v>91.3</v>
      </c>
      <c r="E33" s="417">
        <f t="shared" si="6"/>
        <v>91.3</v>
      </c>
      <c r="F33" s="419">
        <f>E33/D33</f>
        <v>1</v>
      </c>
      <c r="L33" s="404"/>
      <c r="M33" s="392">
        <f t="shared" si="7"/>
        <v>91.3</v>
      </c>
      <c r="N33" s="420">
        <f t="shared" si="7"/>
        <v>91.3</v>
      </c>
      <c r="O33" s="394">
        <f>N33/M33</f>
        <v>1</v>
      </c>
      <c r="S33" s="111"/>
    </row>
    <row r="34" spans="1:20" s="108" customFormat="1" ht="51" customHeight="1">
      <c r="A34" s="390" t="s">
        <v>325</v>
      </c>
      <c r="B34" s="415" t="s">
        <v>326</v>
      </c>
      <c r="C34" s="416">
        <v>1940</v>
      </c>
      <c r="D34" s="417">
        <f t="shared" si="6"/>
        <v>1940</v>
      </c>
      <c r="E34" s="417">
        <f t="shared" si="6"/>
        <v>1940</v>
      </c>
      <c r="F34" s="419">
        <v>0</v>
      </c>
      <c r="L34" s="404"/>
      <c r="M34" s="392">
        <f>D34</f>
        <v>1940</v>
      </c>
      <c r="N34" s="420">
        <f>E34</f>
        <v>1940</v>
      </c>
      <c r="O34" s="394">
        <f>N34/M34</f>
        <v>1</v>
      </c>
      <c r="S34" s="111"/>
    </row>
    <row r="35" spans="1:20" s="114" customFormat="1" ht="51" customHeight="1">
      <c r="A35" s="405" t="s">
        <v>167</v>
      </c>
      <c r="B35" s="406" t="s">
        <v>168</v>
      </c>
      <c r="C35" s="385">
        <f>C36</f>
        <v>0</v>
      </c>
      <c r="D35" s="385">
        <f t="shared" ref="D35:N35" si="8">D36</f>
        <v>0</v>
      </c>
      <c r="E35" s="385">
        <f t="shared" si="8"/>
        <v>0</v>
      </c>
      <c r="F35" s="421">
        <v>0</v>
      </c>
      <c r="G35" s="387">
        <f t="shared" si="8"/>
        <v>0</v>
      </c>
      <c r="H35" s="387">
        <f t="shared" si="8"/>
        <v>0</v>
      </c>
      <c r="I35" s="387">
        <f t="shared" si="8"/>
        <v>0</v>
      </c>
      <c r="J35" s="387">
        <f t="shared" si="8"/>
        <v>0</v>
      </c>
      <c r="K35" s="387">
        <f t="shared" si="8"/>
        <v>0</v>
      </c>
      <c r="L35" s="388">
        <f t="shared" si="8"/>
        <v>0</v>
      </c>
      <c r="M35" s="385">
        <f t="shared" si="8"/>
        <v>0</v>
      </c>
      <c r="N35" s="385">
        <f t="shared" si="8"/>
        <v>0</v>
      </c>
      <c r="O35" s="421">
        <v>0</v>
      </c>
      <c r="S35" s="113"/>
      <c r="T35" s="114">
        <v>777</v>
      </c>
    </row>
    <row r="36" spans="1:20" s="108" customFormat="1" ht="51" customHeight="1">
      <c r="A36" s="390" t="s">
        <v>169</v>
      </c>
      <c r="B36" s="391" t="s">
        <v>170</v>
      </c>
      <c r="C36" s="422">
        <v>0</v>
      </c>
      <c r="D36" s="422">
        <v>0</v>
      </c>
      <c r="E36" s="420">
        <v>0</v>
      </c>
      <c r="F36" s="419">
        <v>0</v>
      </c>
      <c r="L36" s="404"/>
      <c r="M36" s="397">
        <f t="shared" ref="M36:N51" si="9">D36</f>
        <v>0</v>
      </c>
      <c r="N36" s="420">
        <v>0</v>
      </c>
      <c r="O36" s="423">
        <v>0</v>
      </c>
      <c r="S36" s="111"/>
    </row>
    <row r="37" spans="1:20" s="108" customFormat="1" ht="51" customHeight="1">
      <c r="A37" s="405" t="s">
        <v>131</v>
      </c>
      <c r="B37" s="424" t="s">
        <v>171</v>
      </c>
      <c r="C37" s="385">
        <v>3086.74</v>
      </c>
      <c r="D37" s="385">
        <f>C37</f>
        <v>3086.7</v>
      </c>
      <c r="E37" s="425">
        <f>E38+E39+E40+E41+E42+E43+E44+E45+E47+E48+E49+E50+E51+E52+E53</f>
        <v>3086.5</v>
      </c>
      <c r="F37" s="386">
        <f>E37/D37</f>
        <v>1</v>
      </c>
      <c r="G37" s="114"/>
      <c r="H37" s="114"/>
      <c r="I37" s="114"/>
      <c r="J37" s="114"/>
      <c r="K37" s="114"/>
      <c r="L37" s="412"/>
      <c r="M37" s="385">
        <f t="shared" si="9"/>
        <v>3086.7</v>
      </c>
      <c r="N37" s="426">
        <f>N38+N39+N40+N41+N42+N43+N44+N45+N47+N48+N49+N50+N51+N52+N53</f>
        <v>3086.5</v>
      </c>
      <c r="O37" s="386">
        <f>N37/M37</f>
        <v>1</v>
      </c>
      <c r="P37" s="114"/>
      <c r="Q37" s="114"/>
      <c r="R37" s="114"/>
      <c r="S37" s="111"/>
    </row>
    <row r="38" spans="1:20" s="108" customFormat="1" ht="51" customHeight="1">
      <c r="A38" s="390" t="s">
        <v>172</v>
      </c>
      <c r="B38" s="427" t="s">
        <v>327</v>
      </c>
      <c r="C38" s="397">
        <v>557.9</v>
      </c>
      <c r="D38" s="397">
        <v>557.9</v>
      </c>
      <c r="E38" s="428">
        <f t="shared" ref="E38:E53" si="10">D38</f>
        <v>557.9</v>
      </c>
      <c r="F38" s="394">
        <f>E38/D38</f>
        <v>1</v>
      </c>
      <c r="L38" s="404"/>
      <c r="M38" s="397">
        <f t="shared" si="9"/>
        <v>557.9</v>
      </c>
      <c r="N38" s="420">
        <f>D38</f>
        <v>557.9</v>
      </c>
      <c r="O38" s="394">
        <f>N38/M38</f>
        <v>1</v>
      </c>
      <c r="S38" s="111"/>
    </row>
    <row r="39" spans="1:20" s="108" customFormat="1" ht="51" customHeight="1">
      <c r="A39" s="390" t="s">
        <v>173</v>
      </c>
      <c r="B39" s="427" t="s">
        <v>328</v>
      </c>
      <c r="C39" s="397">
        <v>509.6</v>
      </c>
      <c r="D39" s="397">
        <f>C39</f>
        <v>509.6</v>
      </c>
      <c r="E39" s="428">
        <v>509.5</v>
      </c>
      <c r="F39" s="394">
        <f t="shared" ref="F39:F54" si="11">E39/D39</f>
        <v>1</v>
      </c>
      <c r="L39" s="404"/>
      <c r="M39" s="397">
        <f t="shared" si="9"/>
        <v>509.6</v>
      </c>
      <c r="N39" s="420">
        <f>E39</f>
        <v>509.5</v>
      </c>
      <c r="O39" s="394">
        <f t="shared" ref="O39:O53" si="12">N39/M39</f>
        <v>1</v>
      </c>
      <c r="S39" s="111"/>
    </row>
    <row r="40" spans="1:20" s="108" customFormat="1" ht="51" customHeight="1">
      <c r="A40" s="390" t="s">
        <v>174</v>
      </c>
      <c r="B40" s="427" t="s">
        <v>241</v>
      </c>
      <c r="C40" s="397">
        <v>23.4</v>
      </c>
      <c r="D40" s="397">
        <f t="shared" ref="D40:D54" si="13">C40</f>
        <v>23.4</v>
      </c>
      <c r="E40" s="428">
        <f t="shared" si="10"/>
        <v>23.4</v>
      </c>
      <c r="F40" s="394">
        <f t="shared" si="11"/>
        <v>1</v>
      </c>
      <c r="L40" s="404"/>
      <c r="M40" s="397">
        <f t="shared" si="9"/>
        <v>23.4</v>
      </c>
      <c r="N40" s="420">
        <f t="shared" si="9"/>
        <v>23.4</v>
      </c>
      <c r="O40" s="394">
        <f t="shared" si="12"/>
        <v>1</v>
      </c>
      <c r="S40" s="111"/>
    </row>
    <row r="41" spans="1:20" s="108" customFormat="1" ht="51" customHeight="1">
      <c r="A41" s="390" t="s">
        <v>175</v>
      </c>
      <c r="B41" s="427" t="s">
        <v>242</v>
      </c>
      <c r="C41" s="397">
        <v>171.8</v>
      </c>
      <c r="D41" s="397">
        <f t="shared" si="13"/>
        <v>171.8</v>
      </c>
      <c r="E41" s="428">
        <f t="shared" si="10"/>
        <v>171.8</v>
      </c>
      <c r="F41" s="394">
        <f t="shared" si="11"/>
        <v>1</v>
      </c>
      <c r="L41" s="404"/>
      <c r="M41" s="397">
        <f t="shared" si="9"/>
        <v>171.8</v>
      </c>
      <c r="N41" s="420">
        <f t="shared" si="9"/>
        <v>171.8</v>
      </c>
      <c r="O41" s="394">
        <f t="shared" si="12"/>
        <v>1</v>
      </c>
      <c r="S41" s="111"/>
    </row>
    <row r="42" spans="1:20" s="108" customFormat="1" ht="50.25" customHeight="1">
      <c r="A42" s="390" t="s">
        <v>176</v>
      </c>
      <c r="B42" s="427" t="s">
        <v>243</v>
      </c>
      <c r="C42" s="397">
        <v>34.200000000000003</v>
      </c>
      <c r="D42" s="397">
        <f t="shared" si="13"/>
        <v>34.200000000000003</v>
      </c>
      <c r="E42" s="428">
        <f t="shared" si="10"/>
        <v>34.200000000000003</v>
      </c>
      <c r="F42" s="394">
        <f t="shared" si="11"/>
        <v>1</v>
      </c>
      <c r="L42" s="404"/>
      <c r="M42" s="397">
        <f t="shared" si="9"/>
        <v>34.200000000000003</v>
      </c>
      <c r="N42" s="420">
        <f t="shared" si="9"/>
        <v>34.200000000000003</v>
      </c>
      <c r="O42" s="394">
        <f t="shared" si="12"/>
        <v>1</v>
      </c>
      <c r="S42" s="111"/>
    </row>
    <row r="43" spans="1:20" s="108" customFormat="1" ht="50.25" customHeight="1">
      <c r="A43" s="390" t="s">
        <v>177</v>
      </c>
      <c r="B43" s="427" t="s">
        <v>244</v>
      </c>
      <c r="C43" s="397">
        <v>24</v>
      </c>
      <c r="D43" s="397">
        <f t="shared" si="13"/>
        <v>24</v>
      </c>
      <c r="E43" s="428">
        <f t="shared" si="10"/>
        <v>24</v>
      </c>
      <c r="F43" s="394">
        <f t="shared" si="11"/>
        <v>1</v>
      </c>
      <c r="L43" s="404"/>
      <c r="M43" s="397">
        <f t="shared" si="9"/>
        <v>24</v>
      </c>
      <c r="N43" s="420">
        <f t="shared" si="9"/>
        <v>24</v>
      </c>
      <c r="O43" s="394">
        <f t="shared" si="12"/>
        <v>1</v>
      </c>
      <c r="S43" s="111"/>
    </row>
    <row r="44" spans="1:20" s="108" customFormat="1" ht="50.25" customHeight="1">
      <c r="A44" s="390" t="s">
        <v>230</v>
      </c>
      <c r="B44" s="427" t="s">
        <v>245</v>
      </c>
      <c r="C44" s="397">
        <v>40.799999999999997</v>
      </c>
      <c r="D44" s="397">
        <f t="shared" si="13"/>
        <v>40.799999999999997</v>
      </c>
      <c r="E44" s="428">
        <f t="shared" si="10"/>
        <v>40.799999999999997</v>
      </c>
      <c r="F44" s="394">
        <f t="shared" si="11"/>
        <v>1</v>
      </c>
      <c r="L44" s="404"/>
      <c r="M44" s="397">
        <f t="shared" si="9"/>
        <v>40.799999999999997</v>
      </c>
      <c r="N44" s="420">
        <f t="shared" si="9"/>
        <v>40.799999999999997</v>
      </c>
      <c r="O44" s="394">
        <f t="shared" si="12"/>
        <v>1</v>
      </c>
      <c r="S44" s="111"/>
    </row>
    <row r="45" spans="1:20" s="108" customFormat="1" ht="50.25" customHeight="1">
      <c r="A45" s="390" t="s">
        <v>231</v>
      </c>
      <c r="B45" s="427" t="s">
        <v>246</v>
      </c>
      <c r="C45" s="397">
        <v>76.8</v>
      </c>
      <c r="D45" s="397">
        <f t="shared" si="13"/>
        <v>76.8</v>
      </c>
      <c r="E45" s="428">
        <f t="shared" si="10"/>
        <v>76.8</v>
      </c>
      <c r="F45" s="394">
        <f t="shared" si="11"/>
        <v>1</v>
      </c>
      <c r="L45" s="404"/>
      <c r="M45" s="397">
        <f t="shared" si="9"/>
        <v>76.8</v>
      </c>
      <c r="N45" s="420">
        <f t="shared" si="9"/>
        <v>76.8</v>
      </c>
      <c r="O45" s="394">
        <f t="shared" si="12"/>
        <v>1</v>
      </c>
      <c r="S45" s="111"/>
    </row>
    <row r="46" spans="1:20" s="108" customFormat="1" ht="50.25" customHeight="1">
      <c r="A46" s="429" t="s">
        <v>232</v>
      </c>
      <c r="B46" s="430" t="s">
        <v>329</v>
      </c>
      <c r="C46" s="431">
        <v>1648.2</v>
      </c>
      <c r="D46" s="431">
        <f t="shared" si="13"/>
        <v>1648.2</v>
      </c>
      <c r="E46" s="432">
        <f t="shared" si="10"/>
        <v>1648.2</v>
      </c>
      <c r="F46" s="433">
        <f t="shared" si="11"/>
        <v>1</v>
      </c>
      <c r="G46" s="115"/>
      <c r="H46" s="115"/>
      <c r="I46" s="115"/>
      <c r="J46" s="115"/>
      <c r="K46" s="115"/>
      <c r="L46" s="434"/>
      <c r="M46" s="431">
        <f t="shared" si="9"/>
        <v>1648.2</v>
      </c>
      <c r="N46" s="435">
        <f t="shared" si="9"/>
        <v>1648.2</v>
      </c>
      <c r="O46" s="433">
        <f t="shared" si="12"/>
        <v>1</v>
      </c>
      <c r="S46" s="111"/>
    </row>
    <row r="47" spans="1:20" s="108" customFormat="1" ht="97.95" customHeight="1">
      <c r="A47" s="436" t="s">
        <v>330</v>
      </c>
      <c r="B47" s="427" t="s">
        <v>331</v>
      </c>
      <c r="C47" s="397">
        <f>54448.74/1000</f>
        <v>54.4</v>
      </c>
      <c r="D47" s="397">
        <f t="shared" si="13"/>
        <v>54.4</v>
      </c>
      <c r="E47" s="428">
        <f t="shared" si="10"/>
        <v>54.4</v>
      </c>
      <c r="F47" s="394">
        <f t="shared" si="11"/>
        <v>1</v>
      </c>
      <c r="L47" s="404"/>
      <c r="M47" s="397">
        <f t="shared" si="9"/>
        <v>54.4</v>
      </c>
      <c r="N47" s="420">
        <f t="shared" si="9"/>
        <v>54.4</v>
      </c>
      <c r="O47" s="394">
        <f t="shared" si="12"/>
        <v>1</v>
      </c>
      <c r="S47" s="111"/>
    </row>
    <row r="48" spans="1:20" s="108" customFormat="1" ht="52.2" customHeight="1">
      <c r="A48" s="436" t="s">
        <v>332</v>
      </c>
      <c r="B48" s="427" t="s">
        <v>333</v>
      </c>
      <c r="C48" s="397">
        <f>241837.9/1000</f>
        <v>241.8</v>
      </c>
      <c r="D48" s="397">
        <f t="shared" si="13"/>
        <v>241.8</v>
      </c>
      <c r="E48" s="428">
        <f t="shared" si="10"/>
        <v>241.8</v>
      </c>
      <c r="F48" s="394">
        <f t="shared" si="11"/>
        <v>1</v>
      </c>
      <c r="L48" s="404"/>
      <c r="M48" s="397">
        <f t="shared" si="9"/>
        <v>241.8</v>
      </c>
      <c r="N48" s="420">
        <f t="shared" si="9"/>
        <v>241.8</v>
      </c>
      <c r="O48" s="394">
        <f t="shared" si="12"/>
        <v>1</v>
      </c>
      <c r="S48" s="111"/>
    </row>
    <row r="49" spans="1:19" s="108" customFormat="1" ht="62.4" customHeight="1">
      <c r="A49" s="436" t="s">
        <v>334</v>
      </c>
      <c r="B49" s="427" t="s">
        <v>335</v>
      </c>
      <c r="C49" s="397">
        <f>274924.66/1000</f>
        <v>274.89999999999998</v>
      </c>
      <c r="D49" s="397">
        <f t="shared" si="13"/>
        <v>274.89999999999998</v>
      </c>
      <c r="E49" s="428">
        <f t="shared" si="10"/>
        <v>274.89999999999998</v>
      </c>
      <c r="F49" s="394">
        <f t="shared" si="11"/>
        <v>1</v>
      </c>
      <c r="L49" s="404"/>
      <c r="M49" s="397">
        <f t="shared" si="9"/>
        <v>274.89999999999998</v>
      </c>
      <c r="N49" s="420">
        <f t="shared" si="9"/>
        <v>274.89999999999998</v>
      </c>
      <c r="O49" s="394">
        <f t="shared" si="12"/>
        <v>1</v>
      </c>
      <c r="S49" s="111"/>
    </row>
    <row r="50" spans="1:19" s="108" customFormat="1" ht="52.2" customHeight="1">
      <c r="A50" s="436" t="s">
        <v>336</v>
      </c>
      <c r="B50" s="427" t="s">
        <v>337</v>
      </c>
      <c r="C50" s="397">
        <f>212853.12/1000</f>
        <v>212.9</v>
      </c>
      <c r="D50" s="397">
        <f t="shared" si="13"/>
        <v>212.9</v>
      </c>
      <c r="E50" s="428">
        <f t="shared" si="10"/>
        <v>212.9</v>
      </c>
      <c r="F50" s="394">
        <f t="shared" si="11"/>
        <v>1</v>
      </c>
      <c r="L50" s="404"/>
      <c r="M50" s="397">
        <f t="shared" si="9"/>
        <v>212.9</v>
      </c>
      <c r="N50" s="420">
        <f t="shared" si="9"/>
        <v>212.9</v>
      </c>
      <c r="O50" s="394">
        <f t="shared" si="12"/>
        <v>1</v>
      </c>
      <c r="S50" s="111"/>
    </row>
    <row r="51" spans="1:19" s="108" customFormat="1" ht="52.2" customHeight="1">
      <c r="A51" s="436" t="s">
        <v>338</v>
      </c>
      <c r="B51" s="427" t="s">
        <v>339</v>
      </c>
      <c r="C51" s="397">
        <f>257435.88/1000</f>
        <v>257.39999999999998</v>
      </c>
      <c r="D51" s="397">
        <f t="shared" si="13"/>
        <v>257.39999999999998</v>
      </c>
      <c r="E51" s="428">
        <f t="shared" si="10"/>
        <v>257.39999999999998</v>
      </c>
      <c r="F51" s="394">
        <f t="shared" si="11"/>
        <v>1</v>
      </c>
      <c r="L51" s="404"/>
      <c r="M51" s="397">
        <f t="shared" si="9"/>
        <v>257.39999999999998</v>
      </c>
      <c r="N51" s="420">
        <f t="shared" si="9"/>
        <v>257.39999999999998</v>
      </c>
      <c r="O51" s="394">
        <f t="shared" si="12"/>
        <v>1</v>
      </c>
      <c r="S51" s="111"/>
    </row>
    <row r="52" spans="1:19" s="108" customFormat="1" ht="52.2" customHeight="1">
      <c r="A52" s="436" t="s">
        <v>340</v>
      </c>
      <c r="B52" s="427" t="s">
        <v>341</v>
      </c>
      <c r="C52" s="397">
        <f>270835.12/1000</f>
        <v>270.8</v>
      </c>
      <c r="D52" s="397">
        <f t="shared" si="13"/>
        <v>270.8</v>
      </c>
      <c r="E52" s="428">
        <f t="shared" si="10"/>
        <v>270.8</v>
      </c>
      <c r="F52" s="394">
        <f t="shared" si="11"/>
        <v>1</v>
      </c>
      <c r="L52" s="404"/>
      <c r="M52" s="397">
        <f t="shared" ref="M52:N55" si="14">D52</f>
        <v>270.8</v>
      </c>
      <c r="N52" s="420">
        <f t="shared" si="14"/>
        <v>270.8</v>
      </c>
      <c r="O52" s="394">
        <f t="shared" si="12"/>
        <v>1</v>
      </c>
      <c r="S52" s="111"/>
    </row>
    <row r="53" spans="1:19" s="108" customFormat="1" ht="68.25" customHeight="1">
      <c r="A53" s="436" t="s">
        <v>342</v>
      </c>
      <c r="B53" s="427" t="s">
        <v>343</v>
      </c>
      <c r="C53" s="397">
        <f>335864.58/1000</f>
        <v>335.9</v>
      </c>
      <c r="D53" s="397">
        <f t="shared" si="13"/>
        <v>335.9</v>
      </c>
      <c r="E53" s="428">
        <f t="shared" si="10"/>
        <v>335.9</v>
      </c>
      <c r="F53" s="394">
        <f t="shared" si="11"/>
        <v>1</v>
      </c>
      <c r="L53" s="404"/>
      <c r="M53" s="397">
        <f t="shared" si="14"/>
        <v>335.9</v>
      </c>
      <c r="N53" s="420">
        <f t="shared" si="14"/>
        <v>335.9</v>
      </c>
      <c r="O53" s="394">
        <f t="shared" si="12"/>
        <v>1</v>
      </c>
      <c r="S53" s="111"/>
    </row>
    <row r="54" spans="1:19" s="108" customFormat="1" ht="50.4" customHeight="1">
      <c r="A54" s="549" t="s">
        <v>132</v>
      </c>
      <c r="B54" s="384" t="s">
        <v>344</v>
      </c>
      <c r="C54" s="385">
        <v>2210.8000000000002</v>
      </c>
      <c r="D54" s="385">
        <f t="shared" si="13"/>
        <v>2210.8000000000002</v>
      </c>
      <c r="E54" s="385">
        <v>1880.9</v>
      </c>
      <c r="F54" s="386">
        <f t="shared" si="11"/>
        <v>0.85099999999999998</v>
      </c>
      <c r="G54" s="437"/>
      <c r="H54" s="437"/>
      <c r="I54" s="437"/>
      <c r="J54" s="413">
        <f>D54</f>
        <v>2210.8000000000002</v>
      </c>
      <c r="K54" s="413">
        <f>E54</f>
        <v>1880.9</v>
      </c>
      <c r="L54" s="438">
        <f>K54/J54</f>
        <v>0.85099999999999998</v>
      </c>
      <c r="M54" s="385">
        <v>0</v>
      </c>
      <c r="N54" s="414">
        <v>0</v>
      </c>
      <c r="O54" s="386">
        <v>0</v>
      </c>
      <c r="P54" s="114"/>
      <c r="Q54" s="114"/>
      <c r="R54" s="114"/>
      <c r="S54" s="111"/>
    </row>
    <row r="55" spans="1:19" s="108" customFormat="1" ht="27.75" customHeight="1">
      <c r="A55" s="550"/>
      <c r="B55" s="384" t="s">
        <v>345</v>
      </c>
      <c r="C55" s="385">
        <v>68.400000000000006</v>
      </c>
      <c r="D55" s="385">
        <v>68.400000000000006</v>
      </c>
      <c r="E55" s="385">
        <v>58.2</v>
      </c>
      <c r="F55" s="386">
        <f>E55/D55</f>
        <v>0.85099999999999998</v>
      </c>
      <c r="G55" s="437"/>
      <c r="H55" s="437"/>
      <c r="I55" s="437"/>
      <c r="J55" s="413">
        <v>0</v>
      </c>
      <c r="K55" s="413">
        <v>0</v>
      </c>
      <c r="L55" s="438">
        <v>0</v>
      </c>
      <c r="M55" s="385">
        <f t="shared" si="14"/>
        <v>68.400000000000006</v>
      </c>
      <c r="N55" s="414">
        <v>58.2</v>
      </c>
      <c r="O55" s="386">
        <f>N55/M55</f>
        <v>0.85099999999999998</v>
      </c>
      <c r="P55" s="114"/>
      <c r="Q55" s="114"/>
      <c r="R55" s="114"/>
      <c r="S55" s="111"/>
    </row>
    <row r="56" spans="1:19" s="108" customFormat="1" ht="26.4">
      <c r="A56" s="390" t="s">
        <v>222</v>
      </c>
      <c r="B56" s="427" t="s">
        <v>148</v>
      </c>
      <c r="C56" s="397">
        <f>C54+C55</f>
        <v>2279.1999999999998</v>
      </c>
      <c r="D56" s="397">
        <f>D54+D55</f>
        <v>2279.1999999999998</v>
      </c>
      <c r="E56" s="428">
        <v>1939.1</v>
      </c>
      <c r="F56" s="394">
        <f>E56/D56</f>
        <v>0.85099999999999998</v>
      </c>
      <c r="J56" s="392">
        <f>J54</f>
        <v>2210.8000000000002</v>
      </c>
      <c r="K56" s="392">
        <f>K54</f>
        <v>1880.9</v>
      </c>
      <c r="L56" s="396">
        <f>L54</f>
        <v>0.85099999999999998</v>
      </c>
      <c r="M56" s="397">
        <f>M55</f>
        <v>68.400000000000006</v>
      </c>
      <c r="N56" s="420">
        <f>N55</f>
        <v>58.2</v>
      </c>
      <c r="O56" s="394">
        <f>O55</f>
        <v>0.85099999999999998</v>
      </c>
      <c r="S56" s="111"/>
    </row>
    <row r="57" spans="1:19" s="108" customFormat="1" ht="66">
      <c r="A57" s="405" t="s">
        <v>133</v>
      </c>
      <c r="B57" s="384" t="s">
        <v>234</v>
      </c>
      <c r="C57" s="385">
        <f>C58+C61</f>
        <v>47490.400000000001</v>
      </c>
      <c r="D57" s="385">
        <f>D58+D61</f>
        <v>47490.400000000001</v>
      </c>
      <c r="E57" s="385">
        <f>E58+E61</f>
        <v>46013.599999999999</v>
      </c>
      <c r="F57" s="386">
        <f>E57/D57</f>
        <v>0.96899999999999997</v>
      </c>
      <c r="G57" s="114"/>
      <c r="H57" s="114"/>
      <c r="I57" s="114"/>
      <c r="J57" s="439">
        <f>J58+J61</f>
        <v>46065.599999999999</v>
      </c>
      <c r="K57" s="439">
        <f>K58+K61</f>
        <v>44633.1</v>
      </c>
      <c r="L57" s="412">
        <f>K57/J57</f>
        <v>0.96899999999999997</v>
      </c>
      <c r="M57" s="385">
        <f>M58+M61</f>
        <v>1424.8</v>
      </c>
      <c r="N57" s="414">
        <f>N58+N61</f>
        <v>1380.5</v>
      </c>
      <c r="O57" s="386">
        <f>N57/M57</f>
        <v>0.96899999999999997</v>
      </c>
      <c r="P57" s="114"/>
      <c r="Q57" s="114"/>
      <c r="R57" s="114"/>
      <c r="S57" s="111"/>
    </row>
    <row r="58" spans="1:19" s="108" customFormat="1" ht="15.6">
      <c r="A58" s="390" t="s">
        <v>223</v>
      </c>
      <c r="B58" s="440" t="s">
        <v>346</v>
      </c>
      <c r="C58" s="431">
        <f>C59</f>
        <v>11961.1</v>
      </c>
      <c r="D58" s="431">
        <f>D59</f>
        <v>11961.1</v>
      </c>
      <c r="E58" s="431">
        <v>11675.6</v>
      </c>
      <c r="F58" s="433">
        <f t="shared" ref="F58:F63" si="15">E58/D58</f>
        <v>0.97599999999999998</v>
      </c>
      <c r="G58" s="115"/>
      <c r="H58" s="115"/>
      <c r="I58" s="115"/>
      <c r="J58" s="431">
        <f>J59</f>
        <v>11602.3</v>
      </c>
      <c r="K58" s="431">
        <f>K59</f>
        <v>11325.3</v>
      </c>
      <c r="L58" s="441">
        <f t="shared" ref="L58:L60" si="16">K58/J58</f>
        <v>0.97599999999999998</v>
      </c>
      <c r="M58" s="431">
        <f>M59</f>
        <v>358.8</v>
      </c>
      <c r="N58" s="431">
        <f>N59</f>
        <v>350.3</v>
      </c>
      <c r="O58" s="433">
        <f t="shared" ref="O58:O60" si="17">N58/M58</f>
        <v>0.97599999999999998</v>
      </c>
      <c r="P58" s="115"/>
      <c r="Q58" s="115"/>
      <c r="R58" s="115"/>
      <c r="S58" s="111"/>
    </row>
    <row r="59" spans="1:19" s="108" customFormat="1" ht="39.6">
      <c r="A59" s="390" t="s">
        <v>347</v>
      </c>
      <c r="B59" s="440" t="s">
        <v>233</v>
      </c>
      <c r="C59" s="397">
        <v>11961.1</v>
      </c>
      <c r="D59" s="397">
        <f>D60</f>
        <v>11961.1</v>
      </c>
      <c r="E59" s="397">
        <f>D59</f>
        <v>11961.1</v>
      </c>
      <c r="F59" s="394">
        <f t="shared" si="15"/>
        <v>1</v>
      </c>
      <c r="G59" s="115"/>
      <c r="H59" s="115"/>
      <c r="I59" s="115"/>
      <c r="J59" s="397">
        <f>J60</f>
        <v>11602.3</v>
      </c>
      <c r="K59" s="397">
        <v>11325.3</v>
      </c>
      <c r="L59" s="396">
        <f t="shared" si="16"/>
        <v>0.97599999999999998</v>
      </c>
      <c r="M59" s="397">
        <f>M60</f>
        <v>358.8</v>
      </c>
      <c r="N59" s="397">
        <f>N60</f>
        <v>350.3</v>
      </c>
      <c r="O59" s="394">
        <f t="shared" si="17"/>
        <v>0.97599999999999998</v>
      </c>
      <c r="P59" s="115"/>
      <c r="Q59" s="115"/>
      <c r="R59" s="115"/>
      <c r="S59" s="111"/>
    </row>
    <row r="60" spans="1:19" s="108" customFormat="1" ht="26.4" customHeight="1">
      <c r="A60" s="390" t="s">
        <v>348</v>
      </c>
      <c r="B60" s="440" t="s">
        <v>349</v>
      </c>
      <c r="C60" s="397">
        <f>C59</f>
        <v>11961.1</v>
      </c>
      <c r="D60" s="397">
        <f>J60+M60</f>
        <v>11961.1</v>
      </c>
      <c r="E60" s="397">
        <f>D60</f>
        <v>11961.1</v>
      </c>
      <c r="F60" s="394">
        <f t="shared" si="15"/>
        <v>1</v>
      </c>
      <c r="G60" s="115"/>
      <c r="H60" s="115"/>
      <c r="I60" s="115"/>
      <c r="J60" s="397">
        <v>11602.3</v>
      </c>
      <c r="K60" s="397">
        <f>K59</f>
        <v>11325.3</v>
      </c>
      <c r="L60" s="396">
        <f t="shared" si="16"/>
        <v>0.97599999999999998</v>
      </c>
      <c r="M60" s="397">
        <v>358.8</v>
      </c>
      <c r="N60" s="397">
        <v>350.3</v>
      </c>
      <c r="O60" s="394">
        <f t="shared" si="17"/>
        <v>0.97599999999999998</v>
      </c>
      <c r="P60" s="115"/>
      <c r="Q60" s="115"/>
      <c r="R60" s="115"/>
      <c r="S60" s="111"/>
    </row>
    <row r="61" spans="1:19" s="108" customFormat="1" ht="26.4">
      <c r="A61" s="390" t="s">
        <v>350</v>
      </c>
      <c r="B61" s="440" t="s">
        <v>351</v>
      </c>
      <c r="C61" s="431">
        <f>C62+C63+C64</f>
        <v>35529.300000000003</v>
      </c>
      <c r="D61" s="431">
        <f>D62+D63+D64</f>
        <v>35529.300000000003</v>
      </c>
      <c r="E61" s="431">
        <f>E62+E63+E64</f>
        <v>34338</v>
      </c>
      <c r="F61" s="433">
        <f>E61/D61</f>
        <v>0.96599999999999997</v>
      </c>
      <c r="G61" s="115"/>
      <c r="H61" s="115"/>
      <c r="I61" s="115"/>
      <c r="J61" s="431">
        <f>J62+J63+J64</f>
        <v>34463.300000000003</v>
      </c>
      <c r="K61" s="431">
        <f>K62+K63+K64</f>
        <v>33307.800000000003</v>
      </c>
      <c r="L61" s="441">
        <f>K61/J61</f>
        <v>0.96599999999999997</v>
      </c>
      <c r="M61" s="431">
        <f>M62+M63+M64</f>
        <v>1066</v>
      </c>
      <c r="N61" s="431">
        <f>N62+N63+N64</f>
        <v>1030.2</v>
      </c>
      <c r="O61" s="433">
        <f>N61/M61</f>
        <v>0.96599999999999997</v>
      </c>
      <c r="P61" s="115"/>
      <c r="Q61" s="115"/>
      <c r="R61" s="115"/>
      <c r="S61" s="111"/>
    </row>
    <row r="62" spans="1:19" s="108" customFormat="1" ht="39.6">
      <c r="A62" s="390" t="s">
        <v>352</v>
      </c>
      <c r="B62" s="440" t="s">
        <v>353</v>
      </c>
      <c r="C62" s="397">
        <v>12883.4</v>
      </c>
      <c r="D62" s="397">
        <f>C62</f>
        <v>12883.4</v>
      </c>
      <c r="E62" s="397">
        <v>12649.6</v>
      </c>
      <c r="F62" s="394">
        <f>E62/D62</f>
        <v>0.98199999999999998</v>
      </c>
      <c r="G62" s="115"/>
      <c r="H62" s="115"/>
      <c r="I62" s="115"/>
      <c r="J62" s="397">
        <v>12496.9</v>
      </c>
      <c r="K62" s="397">
        <v>12270.1</v>
      </c>
      <c r="L62" s="396">
        <f>K62/J62</f>
        <v>0.98199999999999998</v>
      </c>
      <c r="M62" s="397">
        <v>386.5</v>
      </c>
      <c r="N62" s="397">
        <v>379.5</v>
      </c>
      <c r="O62" s="394">
        <f>N62/M62</f>
        <v>0.98199999999999998</v>
      </c>
      <c r="P62" s="115"/>
      <c r="Q62" s="115"/>
      <c r="R62" s="115"/>
      <c r="S62" s="111"/>
    </row>
    <row r="63" spans="1:19" s="108" customFormat="1" ht="52.8">
      <c r="A63" s="390" t="s">
        <v>354</v>
      </c>
      <c r="B63" s="440" t="s">
        <v>355</v>
      </c>
      <c r="C63" s="397">
        <v>15465.5</v>
      </c>
      <c r="D63" s="397">
        <f>C63</f>
        <v>15465.5</v>
      </c>
      <c r="E63" s="397">
        <v>14508</v>
      </c>
      <c r="F63" s="394">
        <f t="shared" si="15"/>
        <v>0.93799999999999994</v>
      </c>
      <c r="G63" s="115"/>
      <c r="H63" s="115"/>
      <c r="I63" s="115"/>
      <c r="J63" s="397">
        <v>15001.5</v>
      </c>
      <c r="K63" s="397">
        <v>14072.8</v>
      </c>
      <c r="L63" s="396">
        <f>K63/J63</f>
        <v>0.93799999999999994</v>
      </c>
      <c r="M63" s="397">
        <v>464</v>
      </c>
      <c r="N63" s="397">
        <v>435.2</v>
      </c>
      <c r="O63" s="394">
        <f>N63/M63</f>
        <v>0.93799999999999994</v>
      </c>
      <c r="P63" s="115"/>
      <c r="Q63" s="115"/>
      <c r="R63" s="115"/>
      <c r="S63" s="111"/>
    </row>
    <row r="64" spans="1:19" s="108" customFormat="1" ht="25.95" customHeight="1">
      <c r="A64" s="390" t="s">
        <v>356</v>
      </c>
      <c r="B64" s="440" t="s">
        <v>357</v>
      </c>
      <c r="C64" s="397">
        <v>7180.4</v>
      </c>
      <c r="D64" s="397">
        <f>C64</f>
        <v>7180.4</v>
      </c>
      <c r="E64" s="397">
        <f>D64</f>
        <v>7180.4</v>
      </c>
      <c r="F64" s="394">
        <f>E64/D64</f>
        <v>1</v>
      </c>
      <c r="G64" s="115"/>
      <c r="H64" s="115"/>
      <c r="I64" s="115"/>
      <c r="J64" s="397">
        <v>6964.9</v>
      </c>
      <c r="K64" s="397">
        <f>J64</f>
        <v>6964.9</v>
      </c>
      <c r="L64" s="396">
        <f>K64/J64</f>
        <v>1</v>
      </c>
      <c r="M64" s="397">
        <v>215.5</v>
      </c>
      <c r="N64" s="397">
        <f>M64</f>
        <v>215.5</v>
      </c>
      <c r="O64" s="394">
        <f>N64/M64</f>
        <v>1</v>
      </c>
      <c r="P64" s="115"/>
      <c r="Q64" s="115"/>
      <c r="R64" s="115"/>
      <c r="S64" s="111"/>
    </row>
    <row r="65" spans="1:19" s="114" customFormat="1" ht="79.8">
      <c r="A65" s="405" t="s">
        <v>131</v>
      </c>
      <c r="B65" s="442" t="s">
        <v>358</v>
      </c>
      <c r="C65" s="385">
        <v>0</v>
      </c>
      <c r="D65" s="385">
        <v>0</v>
      </c>
      <c r="E65" s="443">
        <v>0</v>
      </c>
      <c r="F65" s="421"/>
      <c r="J65" s="444">
        <v>0</v>
      </c>
      <c r="K65" s="444">
        <v>0</v>
      </c>
      <c r="L65" s="412"/>
      <c r="M65" s="385">
        <v>0</v>
      </c>
      <c r="N65" s="414">
        <v>0</v>
      </c>
      <c r="O65" s="445"/>
      <c r="S65" s="113"/>
    </row>
    <row r="66" spans="1:19" s="114" customFormat="1" ht="53.4">
      <c r="A66" s="549" t="s">
        <v>359</v>
      </c>
      <c r="B66" s="442" t="s">
        <v>360</v>
      </c>
      <c r="C66" s="385">
        <v>10000</v>
      </c>
      <c r="D66" s="385">
        <v>10000</v>
      </c>
      <c r="E66" s="425">
        <v>5082.6000000000004</v>
      </c>
      <c r="F66" s="386">
        <v>0</v>
      </c>
      <c r="J66" s="413">
        <f>D66</f>
        <v>10000</v>
      </c>
      <c r="K66" s="413">
        <v>5082.6000000000004</v>
      </c>
      <c r="L66" s="438">
        <v>0</v>
      </c>
      <c r="M66" s="385">
        <v>0</v>
      </c>
      <c r="N66" s="414">
        <v>0</v>
      </c>
      <c r="O66" s="386">
        <v>0</v>
      </c>
      <c r="S66" s="113"/>
    </row>
    <row r="67" spans="1:19" s="114" customFormat="1" ht="39.6">
      <c r="A67" s="550"/>
      <c r="B67" s="446" t="s">
        <v>361</v>
      </c>
      <c r="C67" s="385">
        <v>309.3</v>
      </c>
      <c r="D67" s="385">
        <f>C67</f>
        <v>309.3</v>
      </c>
      <c r="E67" s="385">
        <v>157.19999999999999</v>
      </c>
      <c r="F67" s="386">
        <f t="shared" ref="F67:F78" si="18">E67/D67</f>
        <v>0.50800000000000001</v>
      </c>
      <c r="J67" s="413">
        <v>0</v>
      </c>
      <c r="K67" s="413">
        <v>0</v>
      </c>
      <c r="L67" s="438">
        <v>0</v>
      </c>
      <c r="M67" s="385">
        <v>309.3</v>
      </c>
      <c r="N67" s="414">
        <f>N68</f>
        <v>157.19999999999999</v>
      </c>
      <c r="O67" s="386">
        <f>F67</f>
        <v>0.50800000000000001</v>
      </c>
      <c r="P67" s="437"/>
      <c r="Q67" s="437"/>
      <c r="S67" s="113"/>
    </row>
    <row r="68" spans="1:19" s="108" customFormat="1" ht="39.6">
      <c r="A68" s="390" t="s">
        <v>362</v>
      </c>
      <c r="B68" s="447" t="s">
        <v>363</v>
      </c>
      <c r="C68" s="397">
        <v>10309.299999999999</v>
      </c>
      <c r="D68" s="397">
        <f>D66+D67</f>
        <v>10309.299999999999</v>
      </c>
      <c r="E68" s="428">
        <v>5239.8</v>
      </c>
      <c r="F68" s="394">
        <f t="shared" si="18"/>
        <v>0.50800000000000001</v>
      </c>
      <c r="J68" s="392">
        <v>10000</v>
      </c>
      <c r="K68" s="392">
        <v>5082.6000000000004</v>
      </c>
      <c r="L68" s="396">
        <f>K68/J68</f>
        <v>0.50800000000000001</v>
      </c>
      <c r="M68" s="397">
        <v>309.3</v>
      </c>
      <c r="N68" s="420">
        <v>157.19999999999999</v>
      </c>
      <c r="O68" s="394">
        <f>F68</f>
        <v>0.50800000000000001</v>
      </c>
      <c r="P68" s="399"/>
      <c r="Q68" s="399"/>
      <c r="S68" s="111"/>
    </row>
    <row r="69" spans="1:19" s="114" customFormat="1" ht="158.4">
      <c r="A69" s="549" t="s">
        <v>364</v>
      </c>
      <c r="B69" s="446" t="s">
        <v>365</v>
      </c>
      <c r="C69" s="385">
        <v>465.1</v>
      </c>
      <c r="D69" s="385">
        <f>C69</f>
        <v>465.1</v>
      </c>
      <c r="E69" s="425">
        <v>462.1</v>
      </c>
      <c r="F69" s="386">
        <f t="shared" si="18"/>
        <v>0.99399999999999999</v>
      </c>
      <c r="J69" s="413">
        <f>D69</f>
        <v>465.1</v>
      </c>
      <c r="K69" s="413">
        <f>E69</f>
        <v>462.1</v>
      </c>
      <c r="L69" s="438">
        <f>K69/J69</f>
        <v>0.99399999999999999</v>
      </c>
      <c r="M69" s="385">
        <v>0</v>
      </c>
      <c r="N69" s="414">
        <v>0</v>
      </c>
      <c r="O69" s="448">
        <v>0</v>
      </c>
      <c r="P69" s="437"/>
      <c r="Q69" s="437"/>
      <c r="S69" s="113"/>
    </row>
    <row r="70" spans="1:19" s="114" customFormat="1" ht="92.4">
      <c r="A70" s="550"/>
      <c r="B70" s="446" t="s">
        <v>366</v>
      </c>
      <c r="C70" s="385">
        <v>15.4</v>
      </c>
      <c r="D70" s="385">
        <v>15.4</v>
      </c>
      <c r="E70" s="425">
        <v>15.3</v>
      </c>
      <c r="F70" s="386">
        <f t="shared" si="18"/>
        <v>0.99399999999999999</v>
      </c>
      <c r="J70" s="413">
        <v>0</v>
      </c>
      <c r="K70" s="413">
        <v>0</v>
      </c>
      <c r="L70" s="438">
        <v>0</v>
      </c>
      <c r="M70" s="385">
        <f>D70</f>
        <v>15.4</v>
      </c>
      <c r="N70" s="414">
        <f>E70</f>
        <v>15.3</v>
      </c>
      <c r="O70" s="386">
        <f>N70/M70</f>
        <v>0.99399999999999999</v>
      </c>
      <c r="S70" s="113"/>
    </row>
    <row r="71" spans="1:19" s="108" customFormat="1" ht="39.6">
      <c r="A71" s="390" t="s">
        <v>367</v>
      </c>
      <c r="B71" s="447" t="s">
        <v>363</v>
      </c>
      <c r="C71" s="397">
        <f>C70+C69</f>
        <v>480.5</v>
      </c>
      <c r="D71" s="397">
        <f>D69+D70</f>
        <v>480.5</v>
      </c>
      <c r="E71" s="428">
        <f>E69+E70</f>
        <v>477.4</v>
      </c>
      <c r="F71" s="394">
        <f t="shared" si="18"/>
        <v>0.99399999999999999</v>
      </c>
      <c r="J71" s="392">
        <f>J69</f>
        <v>465.1</v>
      </c>
      <c r="K71" s="392">
        <f>K69</f>
        <v>462.1</v>
      </c>
      <c r="L71" s="396">
        <f>K71/J71</f>
        <v>0.99399999999999999</v>
      </c>
      <c r="M71" s="397">
        <v>15.4</v>
      </c>
      <c r="N71" s="420">
        <f>N70</f>
        <v>15.3</v>
      </c>
      <c r="O71" s="394">
        <f>N71/M71</f>
        <v>0.99399999999999999</v>
      </c>
      <c r="S71" s="111"/>
    </row>
    <row r="72" spans="1:19" s="114" customFormat="1" ht="66">
      <c r="A72" s="549" t="s">
        <v>368</v>
      </c>
      <c r="B72" s="446" t="s">
        <v>369</v>
      </c>
      <c r="C72" s="385">
        <f>J74+J75+J77</f>
        <v>14365</v>
      </c>
      <c r="D72" s="385">
        <f t="shared" ref="D72:D77" si="19">C72</f>
        <v>14365</v>
      </c>
      <c r="E72" s="425">
        <f>K74+K75+K76+K77</f>
        <v>14116.6</v>
      </c>
      <c r="F72" s="386">
        <f t="shared" si="18"/>
        <v>0.98299999999999998</v>
      </c>
      <c r="J72" s="413">
        <f>D72</f>
        <v>14365</v>
      </c>
      <c r="K72" s="413">
        <f>K74+K75+K76+K77</f>
        <v>14116.6</v>
      </c>
      <c r="L72" s="438">
        <f>K72/J72</f>
        <v>0.98299999999999998</v>
      </c>
      <c r="M72" s="385">
        <v>0</v>
      </c>
      <c r="N72" s="414">
        <v>0</v>
      </c>
      <c r="O72" s="386">
        <v>0</v>
      </c>
      <c r="S72" s="113"/>
    </row>
    <row r="73" spans="1:19" s="114" customFormat="1" ht="52.8">
      <c r="A73" s="551"/>
      <c r="B73" s="446" t="s">
        <v>370</v>
      </c>
      <c r="C73" s="385">
        <f>M74+M75+M76+M77</f>
        <v>1133.2</v>
      </c>
      <c r="D73" s="385">
        <f t="shared" si="19"/>
        <v>1133.2</v>
      </c>
      <c r="E73" s="385">
        <f>N73</f>
        <v>874.7</v>
      </c>
      <c r="F73" s="386">
        <f t="shared" si="18"/>
        <v>0.77200000000000002</v>
      </c>
      <c r="J73" s="413">
        <v>0</v>
      </c>
      <c r="K73" s="413">
        <v>0</v>
      </c>
      <c r="L73" s="386">
        <v>0</v>
      </c>
      <c r="M73" s="385">
        <f>M74+M75+M76+M77</f>
        <v>1133.2</v>
      </c>
      <c r="N73" s="414">
        <f>N74+N75+N76+N77</f>
        <v>874.7</v>
      </c>
      <c r="O73" s="386">
        <f>N73/M73</f>
        <v>0.77200000000000002</v>
      </c>
      <c r="S73" s="113"/>
    </row>
    <row r="74" spans="1:19" s="108" customFormat="1" ht="39.6">
      <c r="A74" s="390" t="s">
        <v>371</v>
      </c>
      <c r="B74" s="447" t="s">
        <v>372</v>
      </c>
      <c r="C74" s="397">
        <v>2353.6999999999998</v>
      </c>
      <c r="D74" s="397">
        <f t="shared" si="19"/>
        <v>2353.6999999999998</v>
      </c>
      <c r="E74" s="428">
        <v>2139.6999999999998</v>
      </c>
      <c r="F74" s="394">
        <f t="shared" si="18"/>
        <v>0.90900000000000003</v>
      </c>
      <c r="J74" s="392">
        <v>2283.1</v>
      </c>
      <c r="K74" s="392">
        <v>2075.5</v>
      </c>
      <c r="L74" s="396">
        <f>K74/J74</f>
        <v>0.90900000000000003</v>
      </c>
      <c r="M74" s="397">
        <v>70.599999999999994</v>
      </c>
      <c r="N74" s="420">
        <v>64.2</v>
      </c>
      <c r="O74" s="394">
        <f>N74/M74</f>
        <v>0.90900000000000003</v>
      </c>
      <c r="S74" s="111"/>
    </row>
    <row r="75" spans="1:19" s="108" customFormat="1" ht="39.6">
      <c r="A75" s="390" t="s">
        <v>373</v>
      </c>
      <c r="B75" s="447" t="s">
        <v>229</v>
      </c>
      <c r="C75" s="397">
        <v>11863.5</v>
      </c>
      <c r="D75" s="397">
        <f t="shared" si="19"/>
        <v>11863.5</v>
      </c>
      <c r="E75" s="428">
        <v>11863.4</v>
      </c>
      <c r="F75" s="394">
        <f t="shared" si="18"/>
        <v>1</v>
      </c>
      <c r="J75" s="392">
        <v>11493.8</v>
      </c>
      <c r="K75" s="392">
        <v>11493.8</v>
      </c>
      <c r="L75" s="396">
        <f>K75/J75</f>
        <v>1</v>
      </c>
      <c r="M75" s="397">
        <v>369.7</v>
      </c>
      <c r="N75" s="420">
        <v>369.6</v>
      </c>
      <c r="O75" s="394">
        <f>N75/M75</f>
        <v>1</v>
      </c>
      <c r="S75" s="111"/>
    </row>
    <row r="76" spans="1:19" s="108" customFormat="1" ht="66">
      <c r="A76" s="390" t="s">
        <v>374</v>
      </c>
      <c r="B76" s="447" t="s">
        <v>375</v>
      </c>
      <c r="C76" s="397">
        <v>674.7</v>
      </c>
      <c r="D76" s="397">
        <f t="shared" si="19"/>
        <v>674.7</v>
      </c>
      <c r="E76" s="428">
        <v>424</v>
      </c>
      <c r="F76" s="394">
        <f t="shared" si="18"/>
        <v>0.628</v>
      </c>
      <c r="J76" s="392">
        <v>0</v>
      </c>
      <c r="K76" s="392">
        <v>0</v>
      </c>
      <c r="L76" s="396">
        <v>0</v>
      </c>
      <c r="M76" s="397">
        <f>D76</f>
        <v>674.7</v>
      </c>
      <c r="N76" s="420">
        <f>E76</f>
        <v>424</v>
      </c>
      <c r="O76" s="394">
        <f>N76/M76</f>
        <v>0.628</v>
      </c>
      <c r="S76" s="111"/>
    </row>
    <row r="77" spans="1:19" s="108" customFormat="1" ht="15.6">
      <c r="A77" s="390" t="s">
        <v>376</v>
      </c>
      <c r="B77" s="447" t="s">
        <v>377</v>
      </c>
      <c r="C77" s="397">
        <v>606.29999999999995</v>
      </c>
      <c r="D77" s="397">
        <f t="shared" si="19"/>
        <v>606.29999999999995</v>
      </c>
      <c r="E77" s="428">
        <v>564.79999999999995</v>
      </c>
      <c r="F77" s="394">
        <f t="shared" si="18"/>
        <v>0.93200000000000005</v>
      </c>
      <c r="J77" s="392">
        <v>588.1</v>
      </c>
      <c r="K77" s="392">
        <v>547.29999999999995</v>
      </c>
      <c r="L77" s="396">
        <f>K77/J77</f>
        <v>0.93100000000000005</v>
      </c>
      <c r="M77" s="397">
        <v>18.2</v>
      </c>
      <c r="N77" s="420">
        <v>16.899999999999999</v>
      </c>
      <c r="O77" s="394">
        <f>N77/M77</f>
        <v>0.92900000000000005</v>
      </c>
      <c r="S77" s="111"/>
    </row>
    <row r="78" spans="1:19" s="114" customFormat="1" ht="66">
      <c r="A78" s="449" t="s">
        <v>378</v>
      </c>
      <c r="B78" s="446" t="s">
        <v>379</v>
      </c>
      <c r="C78" s="385">
        <v>731.6</v>
      </c>
      <c r="D78" s="385">
        <v>731.6</v>
      </c>
      <c r="E78" s="425">
        <v>151.1</v>
      </c>
      <c r="F78" s="386">
        <f t="shared" si="18"/>
        <v>0.20699999999999999</v>
      </c>
      <c r="G78" s="437"/>
      <c r="H78" s="437"/>
      <c r="I78" s="437"/>
      <c r="J78" s="413">
        <v>731.6</v>
      </c>
      <c r="K78" s="413">
        <f>E78</f>
        <v>151.1</v>
      </c>
      <c r="L78" s="438">
        <f>K78/J78</f>
        <v>0.20699999999999999</v>
      </c>
      <c r="M78" s="385">
        <v>0</v>
      </c>
      <c r="N78" s="414">
        <v>0</v>
      </c>
      <c r="O78" s="386">
        <v>0</v>
      </c>
      <c r="S78" s="113"/>
    </row>
    <row r="79" spans="1:19" s="114" customFormat="1" ht="66">
      <c r="A79" s="552" t="s">
        <v>380</v>
      </c>
      <c r="B79" s="446" t="s">
        <v>381</v>
      </c>
      <c r="C79" s="385">
        <v>1900.5</v>
      </c>
      <c r="D79" s="385">
        <f>C79</f>
        <v>1900.5</v>
      </c>
      <c r="E79" s="425">
        <v>0</v>
      </c>
      <c r="F79" s="386">
        <v>0</v>
      </c>
      <c r="G79" s="437"/>
      <c r="H79" s="437"/>
      <c r="I79" s="437"/>
      <c r="J79" s="413">
        <f>C79</f>
        <v>1900.5</v>
      </c>
      <c r="K79" s="413">
        <v>0</v>
      </c>
      <c r="L79" s="438">
        <v>0</v>
      </c>
      <c r="M79" s="385">
        <v>0</v>
      </c>
      <c r="N79" s="414">
        <v>0</v>
      </c>
      <c r="O79" s="386">
        <v>0</v>
      </c>
      <c r="P79" s="414">
        <v>0</v>
      </c>
      <c r="Q79" s="414">
        <v>0</v>
      </c>
      <c r="R79" s="386">
        <v>0</v>
      </c>
      <c r="S79" s="113"/>
    </row>
    <row r="80" spans="1:19" s="114" customFormat="1" ht="52.8">
      <c r="A80" s="553"/>
      <c r="B80" s="446" t="s">
        <v>382</v>
      </c>
      <c r="C80" s="385">
        <v>457.8</v>
      </c>
      <c r="D80" s="385">
        <f>C80</f>
        <v>457.8</v>
      </c>
      <c r="E80" s="425">
        <v>0</v>
      </c>
      <c r="F80" s="386">
        <v>0</v>
      </c>
      <c r="G80" s="437"/>
      <c r="H80" s="437"/>
      <c r="I80" s="437"/>
      <c r="J80" s="413">
        <v>0</v>
      </c>
      <c r="K80" s="413">
        <v>0</v>
      </c>
      <c r="L80" s="438">
        <v>0</v>
      </c>
      <c r="M80" s="385">
        <f>D80</f>
        <v>457.8</v>
      </c>
      <c r="N80" s="414">
        <v>0</v>
      </c>
      <c r="O80" s="386">
        <v>0</v>
      </c>
      <c r="P80" s="414">
        <v>0</v>
      </c>
      <c r="Q80" s="414">
        <v>0</v>
      </c>
      <c r="R80" s="386">
        <v>0</v>
      </c>
      <c r="S80" s="113"/>
    </row>
    <row r="81" spans="1:19" s="114" customFormat="1" ht="92.4">
      <c r="A81" s="554"/>
      <c r="B81" s="446" t="s">
        <v>383</v>
      </c>
      <c r="C81" s="385">
        <v>263.60000000000002</v>
      </c>
      <c r="D81" s="385">
        <f>C81</f>
        <v>263.60000000000002</v>
      </c>
      <c r="E81" s="425">
        <v>0</v>
      </c>
      <c r="F81" s="386">
        <v>0</v>
      </c>
      <c r="G81" s="437"/>
      <c r="H81" s="437"/>
      <c r="I81" s="437"/>
      <c r="J81" s="413">
        <v>0</v>
      </c>
      <c r="K81" s="413">
        <v>0</v>
      </c>
      <c r="L81" s="438">
        <v>0</v>
      </c>
      <c r="M81" s="385">
        <v>0</v>
      </c>
      <c r="N81" s="414">
        <v>0</v>
      </c>
      <c r="O81" s="386">
        <v>0</v>
      </c>
      <c r="P81" s="414">
        <f>C81</f>
        <v>263.60000000000002</v>
      </c>
      <c r="Q81" s="414">
        <v>0</v>
      </c>
      <c r="R81" s="386">
        <v>0</v>
      </c>
      <c r="S81" s="113"/>
    </row>
    <row r="82" spans="1:19" s="114" customFormat="1" ht="26.4">
      <c r="A82" s="450" t="s">
        <v>384</v>
      </c>
      <c r="B82" s="447" t="s">
        <v>385</v>
      </c>
      <c r="C82" s="397">
        <v>1496.3</v>
      </c>
      <c r="D82" s="397">
        <f>C82</f>
        <v>1496.3</v>
      </c>
      <c r="E82" s="428">
        <v>0</v>
      </c>
      <c r="F82" s="394">
        <v>0</v>
      </c>
      <c r="G82" s="399"/>
      <c r="H82" s="399"/>
      <c r="I82" s="399"/>
      <c r="J82" s="392">
        <v>1000</v>
      </c>
      <c r="K82" s="392">
        <v>0</v>
      </c>
      <c r="L82" s="396">
        <v>0</v>
      </c>
      <c r="M82" s="397">
        <v>345.3</v>
      </c>
      <c r="N82" s="420">
        <v>0</v>
      </c>
      <c r="O82" s="394">
        <v>0</v>
      </c>
      <c r="P82" s="397">
        <v>151</v>
      </c>
      <c r="Q82" s="397">
        <v>0</v>
      </c>
      <c r="R82" s="394">
        <v>0</v>
      </c>
      <c r="S82" s="113"/>
    </row>
    <row r="83" spans="1:19" s="114" customFormat="1" ht="26.4">
      <c r="A83" s="450" t="s">
        <v>386</v>
      </c>
      <c r="B83" s="447" t="s">
        <v>387</v>
      </c>
      <c r="C83" s="397">
        <v>1125.5999999999999</v>
      </c>
      <c r="D83" s="397">
        <f>C83</f>
        <v>1125.5999999999999</v>
      </c>
      <c r="E83" s="428">
        <v>0</v>
      </c>
      <c r="F83" s="394">
        <v>0</v>
      </c>
      <c r="G83" s="399"/>
      <c r="H83" s="399"/>
      <c r="I83" s="399"/>
      <c r="J83" s="392">
        <v>900.5</v>
      </c>
      <c r="K83" s="392">
        <v>0</v>
      </c>
      <c r="L83" s="396">
        <v>0</v>
      </c>
      <c r="M83" s="397">
        <v>112.5</v>
      </c>
      <c r="N83" s="420">
        <v>0</v>
      </c>
      <c r="O83" s="394">
        <v>0</v>
      </c>
      <c r="P83" s="397">
        <v>112.6</v>
      </c>
      <c r="Q83" s="397">
        <v>0</v>
      </c>
      <c r="R83" s="394">
        <v>0</v>
      </c>
      <c r="S83" s="113"/>
    </row>
    <row r="84" spans="1:19" s="117" customFormat="1" ht="15.6">
      <c r="A84" s="116"/>
      <c r="B84" s="117" t="s">
        <v>178</v>
      </c>
      <c r="C84" s="431">
        <f>C78+C73+C72+C70+C69+C67+C66+C57+C55+C54+C37+C35+C30+C10+C79+C80+C81</f>
        <v>162981.70000000001</v>
      </c>
      <c r="D84" s="431">
        <f>D78+D73+D72+D70+D69+D67+D66+D57+D55+D54+D37+D35+D30+D10+D79+D80+D81</f>
        <v>162981.6</v>
      </c>
      <c r="E84" s="431">
        <f>E78+E73+E72+E70+E69+E67+E66+E57+E55+E54+E37+E35+E30+E10+E79+E80+E81</f>
        <v>152382.6</v>
      </c>
      <c r="F84" s="433">
        <f>E84/D84</f>
        <v>0.93500000000000005</v>
      </c>
      <c r="G84" s="118"/>
      <c r="H84" s="119"/>
      <c r="I84" s="119"/>
      <c r="J84" s="451">
        <f>J79+J78+J72+J69+J66+J57+J54</f>
        <v>75738.600000000006</v>
      </c>
      <c r="K84" s="452">
        <f>K78+K72+K69+K66+K57+K54</f>
        <v>66326.399999999994</v>
      </c>
      <c r="L84" s="453">
        <f>K84/J84</f>
        <v>0.876</v>
      </c>
      <c r="M84" s="431">
        <f>M57+M35+M10+M73+M70+M67+M55+M37+M30+M80</f>
        <v>86979.4</v>
      </c>
      <c r="N84" s="432">
        <f>N57+N35+N10+N73+N70+N67+N55+N37+N30</f>
        <v>86056.2</v>
      </c>
      <c r="O84" s="433">
        <f>N84/M84</f>
        <v>0.98899999999999999</v>
      </c>
      <c r="P84" s="119">
        <f>P81</f>
        <v>263.60000000000002</v>
      </c>
      <c r="Q84" s="119">
        <v>0</v>
      </c>
      <c r="R84" s="394">
        <v>0</v>
      </c>
      <c r="S84" s="120"/>
    </row>
    <row r="85" spans="1:19" ht="15.6">
      <c r="R85" s="394"/>
    </row>
    <row r="87" spans="1:19">
      <c r="E87" s="125"/>
      <c r="F87" s="97">
        <f>E84/C84</f>
        <v>0.93496754543608296</v>
      </c>
      <c r="I87" s="454">
        <f>N84+K84</f>
        <v>152382.6</v>
      </c>
      <c r="J87" s="455">
        <f>J84+M84+P84</f>
        <v>162981.6</v>
      </c>
    </row>
    <row r="88" spans="1:19">
      <c r="B88" s="97" t="s">
        <v>388</v>
      </c>
      <c r="K88" s="454">
        <f>K84+N84</f>
        <v>152382.6</v>
      </c>
    </row>
    <row r="90" spans="1:19">
      <c r="K90" s="454">
        <f>K84-44633.14</f>
        <v>21693.3</v>
      </c>
      <c r="N90" s="456">
        <f>N84+44633.14</f>
        <v>130689.3</v>
      </c>
    </row>
  </sheetData>
  <mergeCells count="18">
    <mergeCell ref="A54:A55"/>
    <mergeCell ref="A66:A67"/>
    <mergeCell ref="A69:A70"/>
    <mergeCell ref="A72:A73"/>
    <mergeCell ref="A79:A81"/>
    <mergeCell ref="J7:L7"/>
    <mergeCell ref="M7:O7"/>
    <mergeCell ref="P7:R7"/>
    <mergeCell ref="A2:Q2"/>
    <mergeCell ref="A3:Q3"/>
    <mergeCell ref="A4:R4"/>
    <mergeCell ref="A5:A8"/>
    <mergeCell ref="B5:B8"/>
    <mergeCell ref="C5:C8"/>
    <mergeCell ref="D5:R5"/>
    <mergeCell ref="D6:F7"/>
    <mergeCell ref="G6:R6"/>
    <mergeCell ref="G7:I7"/>
  </mergeCells>
  <pageMargins left="0.70866141732283472" right="0.70866141732283472" top="0.74803149606299213" bottom="0.74803149606299213" header="0.31496062992125984" footer="0.31496062992125984"/>
  <pageSetup paperSize="9" scale="59" fitToHeight="1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topLeftCell="A28" zoomScale="70" zoomScaleNormal="80" zoomScaleSheetLayoutView="70" workbookViewId="0">
      <selection activeCell="G22" sqref="G22"/>
    </sheetView>
  </sheetViews>
  <sheetFormatPr defaultRowHeight="14.4" outlineLevelCol="1"/>
  <cols>
    <col min="1" max="1" width="5" customWidth="1"/>
    <col min="2" max="2" width="33.6640625" style="129" customWidth="1"/>
    <col min="3" max="3" width="16" customWidth="1"/>
    <col min="4" max="4" width="12.6640625" style="129" customWidth="1"/>
    <col min="5" max="5" width="13.109375" style="129" customWidth="1"/>
    <col min="6" max="6" width="11" style="129" customWidth="1"/>
    <col min="7" max="7" width="12.6640625" style="129" customWidth="1" outlineLevel="1"/>
    <col min="8" max="8" width="13" style="129" customWidth="1" outlineLevel="1"/>
    <col min="9" max="9" width="9.33203125" style="129" customWidth="1" outlineLevel="1"/>
    <col min="10" max="10" width="15" style="129" bestFit="1" customWidth="1"/>
    <col min="11" max="11" width="14.109375" style="129" customWidth="1"/>
    <col min="12" max="12" width="12" style="129" customWidth="1"/>
    <col min="13" max="13" width="12.44140625" style="129" customWidth="1"/>
    <col min="14" max="14" width="13.88671875" style="129" customWidth="1"/>
    <col min="15" max="15" width="10.5546875" style="129" customWidth="1"/>
    <col min="16" max="16" width="10.44140625" style="129" hidden="1" customWidth="1" outlineLevel="1"/>
    <col min="17" max="17" width="12.5546875" style="129" hidden="1" customWidth="1" outlineLevel="1"/>
    <col min="18" max="18" width="7.109375" style="129" hidden="1" customWidth="1" outlineLevel="1"/>
    <col min="19" max="19" width="9.33203125" style="129" bestFit="1" customWidth="1" collapsed="1"/>
    <col min="20" max="20" width="9.33203125" style="129" bestFit="1" customWidth="1"/>
    <col min="259" max="259" width="31.88671875" customWidth="1"/>
    <col min="260" max="260" width="9.88671875" customWidth="1"/>
    <col min="261" max="261" width="10.5546875" customWidth="1"/>
    <col min="264" max="264" width="10.6640625" customWidth="1"/>
    <col min="266" max="266" width="13.109375" bestFit="1" customWidth="1"/>
    <col min="267" max="267" width="10.109375" customWidth="1"/>
    <col min="269" max="269" width="11.33203125" bestFit="1" customWidth="1"/>
    <col min="270" max="270" width="10.109375" customWidth="1"/>
    <col min="273" max="273" width="10" customWidth="1"/>
    <col min="515" max="515" width="31.88671875" customWidth="1"/>
    <col min="516" max="516" width="9.88671875" customWidth="1"/>
    <col min="517" max="517" width="10.5546875" customWidth="1"/>
    <col min="520" max="520" width="10.6640625" customWidth="1"/>
    <col min="522" max="522" width="13.109375" bestFit="1" customWidth="1"/>
    <col min="523" max="523" width="10.109375" customWidth="1"/>
    <col min="525" max="525" width="11.33203125" bestFit="1" customWidth="1"/>
    <col min="526" max="526" width="10.109375" customWidth="1"/>
    <col min="529" max="529" width="10" customWidth="1"/>
    <col min="771" max="771" width="31.88671875" customWidth="1"/>
    <col min="772" max="772" width="9.88671875" customWidth="1"/>
    <col min="773" max="773" width="10.5546875" customWidth="1"/>
    <col min="776" max="776" width="10.6640625" customWidth="1"/>
    <col min="778" max="778" width="13.109375" bestFit="1" customWidth="1"/>
    <col min="779" max="779" width="10.109375" customWidth="1"/>
    <col min="781" max="781" width="11.33203125" bestFit="1" customWidth="1"/>
    <col min="782" max="782" width="10.109375" customWidth="1"/>
    <col min="785" max="785" width="10" customWidth="1"/>
    <col min="1027" max="1027" width="31.88671875" customWidth="1"/>
    <col min="1028" max="1028" width="9.88671875" customWidth="1"/>
    <col min="1029" max="1029" width="10.5546875" customWidth="1"/>
    <col min="1032" max="1032" width="10.6640625" customWidth="1"/>
    <col min="1034" max="1034" width="13.109375" bestFit="1" customWidth="1"/>
    <col min="1035" max="1035" width="10.109375" customWidth="1"/>
    <col min="1037" max="1037" width="11.33203125" bestFit="1" customWidth="1"/>
    <col min="1038" max="1038" width="10.109375" customWidth="1"/>
    <col min="1041" max="1041" width="10" customWidth="1"/>
    <col min="1283" max="1283" width="31.88671875" customWidth="1"/>
    <col min="1284" max="1284" width="9.88671875" customWidth="1"/>
    <col min="1285" max="1285" width="10.5546875" customWidth="1"/>
    <col min="1288" max="1288" width="10.6640625" customWidth="1"/>
    <col min="1290" max="1290" width="13.109375" bestFit="1" customWidth="1"/>
    <col min="1291" max="1291" width="10.109375" customWidth="1"/>
    <col min="1293" max="1293" width="11.33203125" bestFit="1" customWidth="1"/>
    <col min="1294" max="1294" width="10.109375" customWidth="1"/>
    <col min="1297" max="1297" width="10" customWidth="1"/>
    <col min="1539" max="1539" width="31.88671875" customWidth="1"/>
    <col min="1540" max="1540" width="9.88671875" customWidth="1"/>
    <col min="1541" max="1541" width="10.5546875" customWidth="1"/>
    <col min="1544" max="1544" width="10.6640625" customWidth="1"/>
    <col min="1546" max="1546" width="13.109375" bestFit="1" customWidth="1"/>
    <col min="1547" max="1547" width="10.109375" customWidth="1"/>
    <col min="1549" max="1549" width="11.33203125" bestFit="1" customWidth="1"/>
    <col min="1550" max="1550" width="10.109375" customWidth="1"/>
    <col min="1553" max="1553" width="10" customWidth="1"/>
    <col min="1795" max="1795" width="31.88671875" customWidth="1"/>
    <col min="1796" max="1796" width="9.88671875" customWidth="1"/>
    <col min="1797" max="1797" width="10.5546875" customWidth="1"/>
    <col min="1800" max="1800" width="10.6640625" customWidth="1"/>
    <col min="1802" max="1802" width="13.109375" bestFit="1" customWidth="1"/>
    <col min="1803" max="1803" width="10.109375" customWidth="1"/>
    <col min="1805" max="1805" width="11.33203125" bestFit="1" customWidth="1"/>
    <col min="1806" max="1806" width="10.109375" customWidth="1"/>
    <col min="1809" max="1809" width="10" customWidth="1"/>
    <col min="2051" max="2051" width="31.88671875" customWidth="1"/>
    <col min="2052" max="2052" width="9.88671875" customWidth="1"/>
    <col min="2053" max="2053" width="10.5546875" customWidth="1"/>
    <col min="2056" max="2056" width="10.6640625" customWidth="1"/>
    <col min="2058" max="2058" width="13.109375" bestFit="1" customWidth="1"/>
    <col min="2059" max="2059" width="10.109375" customWidth="1"/>
    <col min="2061" max="2061" width="11.33203125" bestFit="1" customWidth="1"/>
    <col min="2062" max="2062" width="10.109375" customWidth="1"/>
    <col min="2065" max="2065" width="10" customWidth="1"/>
    <col min="2307" max="2307" width="31.88671875" customWidth="1"/>
    <col min="2308" max="2308" width="9.88671875" customWidth="1"/>
    <col min="2309" max="2309" width="10.5546875" customWidth="1"/>
    <col min="2312" max="2312" width="10.6640625" customWidth="1"/>
    <col min="2314" max="2314" width="13.109375" bestFit="1" customWidth="1"/>
    <col min="2315" max="2315" width="10.109375" customWidth="1"/>
    <col min="2317" max="2317" width="11.33203125" bestFit="1" customWidth="1"/>
    <col min="2318" max="2318" width="10.109375" customWidth="1"/>
    <col min="2321" max="2321" width="10" customWidth="1"/>
    <col min="2563" max="2563" width="31.88671875" customWidth="1"/>
    <col min="2564" max="2564" width="9.88671875" customWidth="1"/>
    <col min="2565" max="2565" width="10.5546875" customWidth="1"/>
    <col min="2568" max="2568" width="10.6640625" customWidth="1"/>
    <col min="2570" max="2570" width="13.109375" bestFit="1" customWidth="1"/>
    <col min="2571" max="2571" width="10.109375" customWidth="1"/>
    <col min="2573" max="2573" width="11.33203125" bestFit="1" customWidth="1"/>
    <col min="2574" max="2574" width="10.109375" customWidth="1"/>
    <col min="2577" max="2577" width="10" customWidth="1"/>
    <col min="2819" max="2819" width="31.88671875" customWidth="1"/>
    <col min="2820" max="2820" width="9.88671875" customWidth="1"/>
    <col min="2821" max="2821" width="10.5546875" customWidth="1"/>
    <col min="2824" max="2824" width="10.6640625" customWidth="1"/>
    <col min="2826" max="2826" width="13.109375" bestFit="1" customWidth="1"/>
    <col min="2827" max="2827" width="10.109375" customWidth="1"/>
    <col min="2829" max="2829" width="11.33203125" bestFit="1" customWidth="1"/>
    <col min="2830" max="2830" width="10.109375" customWidth="1"/>
    <col min="2833" max="2833" width="10" customWidth="1"/>
    <col min="3075" max="3075" width="31.88671875" customWidth="1"/>
    <col min="3076" max="3076" width="9.88671875" customWidth="1"/>
    <col min="3077" max="3077" width="10.5546875" customWidth="1"/>
    <col min="3080" max="3080" width="10.6640625" customWidth="1"/>
    <col min="3082" max="3082" width="13.109375" bestFit="1" customWidth="1"/>
    <col min="3083" max="3083" width="10.109375" customWidth="1"/>
    <col min="3085" max="3085" width="11.33203125" bestFit="1" customWidth="1"/>
    <col min="3086" max="3086" width="10.109375" customWidth="1"/>
    <col min="3089" max="3089" width="10" customWidth="1"/>
    <col min="3331" max="3331" width="31.88671875" customWidth="1"/>
    <col min="3332" max="3332" width="9.88671875" customWidth="1"/>
    <col min="3333" max="3333" width="10.5546875" customWidth="1"/>
    <col min="3336" max="3336" width="10.6640625" customWidth="1"/>
    <col min="3338" max="3338" width="13.109375" bestFit="1" customWidth="1"/>
    <col min="3339" max="3339" width="10.109375" customWidth="1"/>
    <col min="3341" max="3341" width="11.33203125" bestFit="1" customWidth="1"/>
    <col min="3342" max="3342" width="10.109375" customWidth="1"/>
    <col min="3345" max="3345" width="10" customWidth="1"/>
    <col min="3587" max="3587" width="31.88671875" customWidth="1"/>
    <col min="3588" max="3588" width="9.88671875" customWidth="1"/>
    <col min="3589" max="3589" width="10.5546875" customWidth="1"/>
    <col min="3592" max="3592" width="10.6640625" customWidth="1"/>
    <col min="3594" max="3594" width="13.109375" bestFit="1" customWidth="1"/>
    <col min="3595" max="3595" width="10.109375" customWidth="1"/>
    <col min="3597" max="3597" width="11.33203125" bestFit="1" customWidth="1"/>
    <col min="3598" max="3598" width="10.109375" customWidth="1"/>
    <col min="3601" max="3601" width="10" customWidth="1"/>
    <col min="3843" max="3843" width="31.88671875" customWidth="1"/>
    <col min="3844" max="3844" width="9.88671875" customWidth="1"/>
    <col min="3845" max="3845" width="10.5546875" customWidth="1"/>
    <col min="3848" max="3848" width="10.6640625" customWidth="1"/>
    <col min="3850" max="3850" width="13.109375" bestFit="1" customWidth="1"/>
    <col min="3851" max="3851" width="10.109375" customWidth="1"/>
    <col min="3853" max="3853" width="11.33203125" bestFit="1" customWidth="1"/>
    <col min="3854" max="3854" width="10.109375" customWidth="1"/>
    <col min="3857" max="3857" width="10" customWidth="1"/>
    <col min="4099" max="4099" width="31.88671875" customWidth="1"/>
    <col min="4100" max="4100" width="9.88671875" customWidth="1"/>
    <col min="4101" max="4101" width="10.5546875" customWidth="1"/>
    <col min="4104" max="4104" width="10.6640625" customWidth="1"/>
    <col min="4106" max="4106" width="13.109375" bestFit="1" customWidth="1"/>
    <col min="4107" max="4107" width="10.109375" customWidth="1"/>
    <col min="4109" max="4109" width="11.33203125" bestFit="1" customWidth="1"/>
    <col min="4110" max="4110" width="10.109375" customWidth="1"/>
    <col min="4113" max="4113" width="10" customWidth="1"/>
    <col min="4355" max="4355" width="31.88671875" customWidth="1"/>
    <col min="4356" max="4356" width="9.88671875" customWidth="1"/>
    <col min="4357" max="4357" width="10.5546875" customWidth="1"/>
    <col min="4360" max="4360" width="10.6640625" customWidth="1"/>
    <col min="4362" max="4362" width="13.109375" bestFit="1" customWidth="1"/>
    <col min="4363" max="4363" width="10.109375" customWidth="1"/>
    <col min="4365" max="4365" width="11.33203125" bestFit="1" customWidth="1"/>
    <col min="4366" max="4366" width="10.109375" customWidth="1"/>
    <col min="4369" max="4369" width="10" customWidth="1"/>
    <col min="4611" max="4611" width="31.88671875" customWidth="1"/>
    <col min="4612" max="4612" width="9.88671875" customWidth="1"/>
    <col min="4613" max="4613" width="10.5546875" customWidth="1"/>
    <col min="4616" max="4616" width="10.6640625" customWidth="1"/>
    <col min="4618" max="4618" width="13.109375" bestFit="1" customWidth="1"/>
    <col min="4619" max="4619" width="10.109375" customWidth="1"/>
    <col min="4621" max="4621" width="11.33203125" bestFit="1" customWidth="1"/>
    <col min="4622" max="4622" width="10.109375" customWidth="1"/>
    <col min="4625" max="4625" width="10" customWidth="1"/>
    <col min="4867" max="4867" width="31.88671875" customWidth="1"/>
    <col min="4868" max="4868" width="9.88671875" customWidth="1"/>
    <col min="4869" max="4869" width="10.5546875" customWidth="1"/>
    <col min="4872" max="4872" width="10.6640625" customWidth="1"/>
    <col min="4874" max="4874" width="13.109375" bestFit="1" customWidth="1"/>
    <col min="4875" max="4875" width="10.109375" customWidth="1"/>
    <col min="4877" max="4877" width="11.33203125" bestFit="1" customWidth="1"/>
    <col min="4878" max="4878" width="10.109375" customWidth="1"/>
    <col min="4881" max="4881" width="10" customWidth="1"/>
    <col min="5123" max="5123" width="31.88671875" customWidth="1"/>
    <col min="5124" max="5124" width="9.88671875" customWidth="1"/>
    <col min="5125" max="5125" width="10.5546875" customWidth="1"/>
    <col min="5128" max="5128" width="10.6640625" customWidth="1"/>
    <col min="5130" max="5130" width="13.109375" bestFit="1" customWidth="1"/>
    <col min="5131" max="5131" width="10.109375" customWidth="1"/>
    <col min="5133" max="5133" width="11.33203125" bestFit="1" customWidth="1"/>
    <col min="5134" max="5134" width="10.109375" customWidth="1"/>
    <col min="5137" max="5137" width="10" customWidth="1"/>
    <col min="5379" max="5379" width="31.88671875" customWidth="1"/>
    <col min="5380" max="5380" width="9.88671875" customWidth="1"/>
    <col min="5381" max="5381" width="10.5546875" customWidth="1"/>
    <col min="5384" max="5384" width="10.6640625" customWidth="1"/>
    <col min="5386" max="5386" width="13.109375" bestFit="1" customWidth="1"/>
    <col min="5387" max="5387" width="10.109375" customWidth="1"/>
    <col min="5389" max="5389" width="11.33203125" bestFit="1" customWidth="1"/>
    <col min="5390" max="5390" width="10.109375" customWidth="1"/>
    <col min="5393" max="5393" width="10" customWidth="1"/>
    <col min="5635" max="5635" width="31.88671875" customWidth="1"/>
    <col min="5636" max="5636" width="9.88671875" customWidth="1"/>
    <col min="5637" max="5637" width="10.5546875" customWidth="1"/>
    <col min="5640" max="5640" width="10.6640625" customWidth="1"/>
    <col min="5642" max="5642" width="13.109375" bestFit="1" customWidth="1"/>
    <col min="5643" max="5643" width="10.109375" customWidth="1"/>
    <col min="5645" max="5645" width="11.33203125" bestFit="1" customWidth="1"/>
    <col min="5646" max="5646" width="10.109375" customWidth="1"/>
    <col min="5649" max="5649" width="10" customWidth="1"/>
    <col min="5891" max="5891" width="31.88671875" customWidth="1"/>
    <col min="5892" max="5892" width="9.88671875" customWidth="1"/>
    <col min="5893" max="5893" width="10.5546875" customWidth="1"/>
    <col min="5896" max="5896" width="10.6640625" customWidth="1"/>
    <col min="5898" max="5898" width="13.109375" bestFit="1" customWidth="1"/>
    <col min="5899" max="5899" width="10.109375" customWidth="1"/>
    <col min="5901" max="5901" width="11.33203125" bestFit="1" customWidth="1"/>
    <col min="5902" max="5902" width="10.109375" customWidth="1"/>
    <col min="5905" max="5905" width="10" customWidth="1"/>
    <col min="6147" max="6147" width="31.88671875" customWidth="1"/>
    <col min="6148" max="6148" width="9.88671875" customWidth="1"/>
    <col min="6149" max="6149" width="10.5546875" customWidth="1"/>
    <col min="6152" max="6152" width="10.6640625" customWidth="1"/>
    <col min="6154" max="6154" width="13.109375" bestFit="1" customWidth="1"/>
    <col min="6155" max="6155" width="10.109375" customWidth="1"/>
    <col min="6157" max="6157" width="11.33203125" bestFit="1" customWidth="1"/>
    <col min="6158" max="6158" width="10.109375" customWidth="1"/>
    <col min="6161" max="6161" width="10" customWidth="1"/>
    <col min="6403" max="6403" width="31.88671875" customWidth="1"/>
    <col min="6404" max="6404" width="9.88671875" customWidth="1"/>
    <col min="6405" max="6405" width="10.5546875" customWidth="1"/>
    <col min="6408" max="6408" width="10.6640625" customWidth="1"/>
    <col min="6410" max="6410" width="13.109375" bestFit="1" customWidth="1"/>
    <col min="6411" max="6411" width="10.109375" customWidth="1"/>
    <col min="6413" max="6413" width="11.33203125" bestFit="1" customWidth="1"/>
    <col min="6414" max="6414" width="10.109375" customWidth="1"/>
    <col min="6417" max="6417" width="10" customWidth="1"/>
    <col min="6659" max="6659" width="31.88671875" customWidth="1"/>
    <col min="6660" max="6660" width="9.88671875" customWidth="1"/>
    <col min="6661" max="6661" width="10.5546875" customWidth="1"/>
    <col min="6664" max="6664" width="10.6640625" customWidth="1"/>
    <col min="6666" max="6666" width="13.109375" bestFit="1" customWidth="1"/>
    <col min="6667" max="6667" width="10.109375" customWidth="1"/>
    <col min="6669" max="6669" width="11.33203125" bestFit="1" customWidth="1"/>
    <col min="6670" max="6670" width="10.109375" customWidth="1"/>
    <col min="6673" max="6673" width="10" customWidth="1"/>
    <col min="6915" max="6915" width="31.88671875" customWidth="1"/>
    <col min="6916" max="6916" width="9.88671875" customWidth="1"/>
    <col min="6917" max="6917" width="10.5546875" customWidth="1"/>
    <col min="6920" max="6920" width="10.6640625" customWidth="1"/>
    <col min="6922" max="6922" width="13.109375" bestFit="1" customWidth="1"/>
    <col min="6923" max="6923" width="10.109375" customWidth="1"/>
    <col min="6925" max="6925" width="11.33203125" bestFit="1" customWidth="1"/>
    <col min="6926" max="6926" width="10.109375" customWidth="1"/>
    <col min="6929" max="6929" width="10" customWidth="1"/>
    <col min="7171" max="7171" width="31.88671875" customWidth="1"/>
    <col min="7172" max="7172" width="9.88671875" customWidth="1"/>
    <col min="7173" max="7173" width="10.5546875" customWidth="1"/>
    <col min="7176" max="7176" width="10.6640625" customWidth="1"/>
    <col min="7178" max="7178" width="13.109375" bestFit="1" customWidth="1"/>
    <col min="7179" max="7179" width="10.109375" customWidth="1"/>
    <col min="7181" max="7181" width="11.33203125" bestFit="1" customWidth="1"/>
    <col min="7182" max="7182" width="10.109375" customWidth="1"/>
    <col min="7185" max="7185" width="10" customWidth="1"/>
    <col min="7427" max="7427" width="31.88671875" customWidth="1"/>
    <col min="7428" max="7428" width="9.88671875" customWidth="1"/>
    <col min="7429" max="7429" width="10.5546875" customWidth="1"/>
    <col min="7432" max="7432" width="10.6640625" customWidth="1"/>
    <col min="7434" max="7434" width="13.109375" bestFit="1" customWidth="1"/>
    <col min="7435" max="7435" width="10.109375" customWidth="1"/>
    <col min="7437" max="7437" width="11.33203125" bestFit="1" customWidth="1"/>
    <col min="7438" max="7438" width="10.109375" customWidth="1"/>
    <col min="7441" max="7441" width="10" customWidth="1"/>
    <col min="7683" max="7683" width="31.88671875" customWidth="1"/>
    <col min="7684" max="7684" width="9.88671875" customWidth="1"/>
    <col min="7685" max="7685" width="10.5546875" customWidth="1"/>
    <col min="7688" max="7688" width="10.6640625" customWidth="1"/>
    <col min="7690" max="7690" width="13.109375" bestFit="1" customWidth="1"/>
    <col min="7691" max="7691" width="10.109375" customWidth="1"/>
    <col min="7693" max="7693" width="11.33203125" bestFit="1" customWidth="1"/>
    <col min="7694" max="7694" width="10.109375" customWidth="1"/>
    <col min="7697" max="7697" width="10" customWidth="1"/>
    <col min="7939" max="7939" width="31.88671875" customWidth="1"/>
    <col min="7940" max="7940" width="9.88671875" customWidth="1"/>
    <col min="7941" max="7941" width="10.5546875" customWidth="1"/>
    <col min="7944" max="7944" width="10.6640625" customWidth="1"/>
    <col min="7946" max="7946" width="13.109375" bestFit="1" customWidth="1"/>
    <col min="7947" max="7947" width="10.109375" customWidth="1"/>
    <col min="7949" max="7949" width="11.33203125" bestFit="1" customWidth="1"/>
    <col min="7950" max="7950" width="10.109375" customWidth="1"/>
    <col min="7953" max="7953" width="10" customWidth="1"/>
    <col min="8195" max="8195" width="31.88671875" customWidth="1"/>
    <col min="8196" max="8196" width="9.88671875" customWidth="1"/>
    <col min="8197" max="8197" width="10.5546875" customWidth="1"/>
    <col min="8200" max="8200" width="10.6640625" customWidth="1"/>
    <col min="8202" max="8202" width="13.109375" bestFit="1" customWidth="1"/>
    <col min="8203" max="8203" width="10.109375" customWidth="1"/>
    <col min="8205" max="8205" width="11.33203125" bestFit="1" customWidth="1"/>
    <col min="8206" max="8206" width="10.109375" customWidth="1"/>
    <col min="8209" max="8209" width="10" customWidth="1"/>
    <col min="8451" max="8451" width="31.88671875" customWidth="1"/>
    <col min="8452" max="8452" width="9.88671875" customWidth="1"/>
    <col min="8453" max="8453" width="10.5546875" customWidth="1"/>
    <col min="8456" max="8456" width="10.6640625" customWidth="1"/>
    <col min="8458" max="8458" width="13.109375" bestFit="1" customWidth="1"/>
    <col min="8459" max="8459" width="10.109375" customWidth="1"/>
    <col min="8461" max="8461" width="11.33203125" bestFit="1" customWidth="1"/>
    <col min="8462" max="8462" width="10.109375" customWidth="1"/>
    <col min="8465" max="8465" width="10" customWidth="1"/>
    <col min="8707" max="8707" width="31.88671875" customWidth="1"/>
    <col min="8708" max="8708" width="9.88671875" customWidth="1"/>
    <col min="8709" max="8709" width="10.5546875" customWidth="1"/>
    <col min="8712" max="8712" width="10.6640625" customWidth="1"/>
    <col min="8714" max="8714" width="13.109375" bestFit="1" customWidth="1"/>
    <col min="8715" max="8715" width="10.109375" customWidth="1"/>
    <col min="8717" max="8717" width="11.33203125" bestFit="1" customWidth="1"/>
    <col min="8718" max="8718" width="10.109375" customWidth="1"/>
    <col min="8721" max="8721" width="10" customWidth="1"/>
    <col min="8963" max="8963" width="31.88671875" customWidth="1"/>
    <col min="8964" max="8964" width="9.88671875" customWidth="1"/>
    <col min="8965" max="8965" width="10.5546875" customWidth="1"/>
    <col min="8968" max="8968" width="10.6640625" customWidth="1"/>
    <col min="8970" max="8970" width="13.109375" bestFit="1" customWidth="1"/>
    <col min="8971" max="8971" width="10.109375" customWidth="1"/>
    <col min="8973" max="8973" width="11.33203125" bestFit="1" customWidth="1"/>
    <col min="8974" max="8974" width="10.109375" customWidth="1"/>
    <col min="8977" max="8977" width="10" customWidth="1"/>
    <col min="9219" max="9219" width="31.88671875" customWidth="1"/>
    <col min="9220" max="9220" width="9.88671875" customWidth="1"/>
    <col min="9221" max="9221" width="10.5546875" customWidth="1"/>
    <col min="9224" max="9224" width="10.6640625" customWidth="1"/>
    <col min="9226" max="9226" width="13.109375" bestFit="1" customWidth="1"/>
    <col min="9227" max="9227" width="10.109375" customWidth="1"/>
    <col min="9229" max="9229" width="11.33203125" bestFit="1" customWidth="1"/>
    <col min="9230" max="9230" width="10.109375" customWidth="1"/>
    <col min="9233" max="9233" width="10" customWidth="1"/>
    <col min="9475" max="9475" width="31.88671875" customWidth="1"/>
    <col min="9476" max="9476" width="9.88671875" customWidth="1"/>
    <col min="9477" max="9477" width="10.5546875" customWidth="1"/>
    <col min="9480" max="9480" width="10.6640625" customWidth="1"/>
    <col min="9482" max="9482" width="13.109375" bestFit="1" customWidth="1"/>
    <col min="9483" max="9483" width="10.109375" customWidth="1"/>
    <col min="9485" max="9485" width="11.33203125" bestFit="1" customWidth="1"/>
    <col min="9486" max="9486" width="10.109375" customWidth="1"/>
    <col min="9489" max="9489" width="10" customWidth="1"/>
    <col min="9731" max="9731" width="31.88671875" customWidth="1"/>
    <col min="9732" max="9732" width="9.88671875" customWidth="1"/>
    <col min="9733" max="9733" width="10.5546875" customWidth="1"/>
    <col min="9736" max="9736" width="10.6640625" customWidth="1"/>
    <col min="9738" max="9738" width="13.109375" bestFit="1" customWidth="1"/>
    <col min="9739" max="9739" width="10.109375" customWidth="1"/>
    <col min="9741" max="9741" width="11.33203125" bestFit="1" customWidth="1"/>
    <col min="9742" max="9742" width="10.109375" customWidth="1"/>
    <col min="9745" max="9745" width="10" customWidth="1"/>
    <col min="9987" max="9987" width="31.88671875" customWidth="1"/>
    <col min="9988" max="9988" width="9.88671875" customWidth="1"/>
    <col min="9989" max="9989" width="10.5546875" customWidth="1"/>
    <col min="9992" max="9992" width="10.6640625" customWidth="1"/>
    <col min="9994" max="9994" width="13.109375" bestFit="1" customWidth="1"/>
    <col min="9995" max="9995" width="10.109375" customWidth="1"/>
    <col min="9997" max="9997" width="11.33203125" bestFit="1" customWidth="1"/>
    <col min="9998" max="9998" width="10.109375" customWidth="1"/>
    <col min="10001" max="10001" width="10" customWidth="1"/>
    <col min="10243" max="10243" width="31.88671875" customWidth="1"/>
    <col min="10244" max="10244" width="9.88671875" customWidth="1"/>
    <col min="10245" max="10245" width="10.5546875" customWidth="1"/>
    <col min="10248" max="10248" width="10.6640625" customWidth="1"/>
    <col min="10250" max="10250" width="13.109375" bestFit="1" customWidth="1"/>
    <col min="10251" max="10251" width="10.109375" customWidth="1"/>
    <col min="10253" max="10253" width="11.33203125" bestFit="1" customWidth="1"/>
    <col min="10254" max="10254" width="10.109375" customWidth="1"/>
    <col min="10257" max="10257" width="10" customWidth="1"/>
    <col min="10499" max="10499" width="31.88671875" customWidth="1"/>
    <col min="10500" max="10500" width="9.88671875" customWidth="1"/>
    <col min="10501" max="10501" width="10.5546875" customWidth="1"/>
    <col min="10504" max="10504" width="10.6640625" customWidth="1"/>
    <col min="10506" max="10506" width="13.109375" bestFit="1" customWidth="1"/>
    <col min="10507" max="10507" width="10.109375" customWidth="1"/>
    <col min="10509" max="10509" width="11.33203125" bestFit="1" customWidth="1"/>
    <col min="10510" max="10510" width="10.109375" customWidth="1"/>
    <col min="10513" max="10513" width="10" customWidth="1"/>
    <col min="10755" max="10755" width="31.88671875" customWidth="1"/>
    <col min="10756" max="10756" width="9.88671875" customWidth="1"/>
    <col min="10757" max="10757" width="10.5546875" customWidth="1"/>
    <col min="10760" max="10760" width="10.6640625" customWidth="1"/>
    <col min="10762" max="10762" width="13.109375" bestFit="1" customWidth="1"/>
    <col min="10763" max="10763" width="10.109375" customWidth="1"/>
    <col min="10765" max="10765" width="11.33203125" bestFit="1" customWidth="1"/>
    <col min="10766" max="10766" width="10.109375" customWidth="1"/>
    <col min="10769" max="10769" width="10" customWidth="1"/>
    <col min="11011" max="11011" width="31.88671875" customWidth="1"/>
    <col min="11012" max="11012" width="9.88671875" customWidth="1"/>
    <col min="11013" max="11013" width="10.5546875" customWidth="1"/>
    <col min="11016" max="11016" width="10.6640625" customWidth="1"/>
    <col min="11018" max="11018" width="13.109375" bestFit="1" customWidth="1"/>
    <col min="11019" max="11019" width="10.109375" customWidth="1"/>
    <col min="11021" max="11021" width="11.33203125" bestFit="1" customWidth="1"/>
    <col min="11022" max="11022" width="10.109375" customWidth="1"/>
    <col min="11025" max="11025" width="10" customWidth="1"/>
    <col min="11267" max="11267" width="31.88671875" customWidth="1"/>
    <col min="11268" max="11268" width="9.88671875" customWidth="1"/>
    <col min="11269" max="11269" width="10.5546875" customWidth="1"/>
    <col min="11272" max="11272" width="10.6640625" customWidth="1"/>
    <col min="11274" max="11274" width="13.109375" bestFit="1" customWidth="1"/>
    <col min="11275" max="11275" width="10.109375" customWidth="1"/>
    <col min="11277" max="11277" width="11.33203125" bestFit="1" customWidth="1"/>
    <col min="11278" max="11278" width="10.109375" customWidth="1"/>
    <col min="11281" max="11281" width="10" customWidth="1"/>
    <col min="11523" max="11523" width="31.88671875" customWidth="1"/>
    <col min="11524" max="11524" width="9.88671875" customWidth="1"/>
    <col min="11525" max="11525" width="10.5546875" customWidth="1"/>
    <col min="11528" max="11528" width="10.6640625" customWidth="1"/>
    <col min="11530" max="11530" width="13.109375" bestFit="1" customWidth="1"/>
    <col min="11531" max="11531" width="10.109375" customWidth="1"/>
    <col min="11533" max="11533" width="11.33203125" bestFit="1" customWidth="1"/>
    <col min="11534" max="11534" width="10.109375" customWidth="1"/>
    <col min="11537" max="11537" width="10" customWidth="1"/>
    <col min="11779" max="11779" width="31.88671875" customWidth="1"/>
    <col min="11780" max="11780" width="9.88671875" customWidth="1"/>
    <col min="11781" max="11781" width="10.5546875" customWidth="1"/>
    <col min="11784" max="11784" width="10.6640625" customWidth="1"/>
    <col min="11786" max="11786" width="13.109375" bestFit="1" customWidth="1"/>
    <col min="11787" max="11787" width="10.109375" customWidth="1"/>
    <col min="11789" max="11789" width="11.33203125" bestFit="1" customWidth="1"/>
    <col min="11790" max="11790" width="10.109375" customWidth="1"/>
    <col min="11793" max="11793" width="10" customWidth="1"/>
    <col min="12035" max="12035" width="31.88671875" customWidth="1"/>
    <col min="12036" max="12036" width="9.88671875" customWidth="1"/>
    <col min="12037" max="12037" width="10.5546875" customWidth="1"/>
    <col min="12040" max="12040" width="10.6640625" customWidth="1"/>
    <col min="12042" max="12042" width="13.109375" bestFit="1" customWidth="1"/>
    <col min="12043" max="12043" width="10.109375" customWidth="1"/>
    <col min="12045" max="12045" width="11.33203125" bestFit="1" customWidth="1"/>
    <col min="12046" max="12046" width="10.109375" customWidth="1"/>
    <col min="12049" max="12049" width="10" customWidth="1"/>
    <col min="12291" max="12291" width="31.88671875" customWidth="1"/>
    <col min="12292" max="12292" width="9.88671875" customWidth="1"/>
    <col min="12293" max="12293" width="10.5546875" customWidth="1"/>
    <col min="12296" max="12296" width="10.6640625" customWidth="1"/>
    <col min="12298" max="12298" width="13.109375" bestFit="1" customWidth="1"/>
    <col min="12299" max="12299" width="10.109375" customWidth="1"/>
    <col min="12301" max="12301" width="11.33203125" bestFit="1" customWidth="1"/>
    <col min="12302" max="12302" width="10.109375" customWidth="1"/>
    <col min="12305" max="12305" width="10" customWidth="1"/>
    <col min="12547" max="12547" width="31.88671875" customWidth="1"/>
    <col min="12548" max="12548" width="9.88671875" customWidth="1"/>
    <col min="12549" max="12549" width="10.5546875" customWidth="1"/>
    <col min="12552" max="12552" width="10.6640625" customWidth="1"/>
    <col min="12554" max="12554" width="13.109375" bestFit="1" customWidth="1"/>
    <col min="12555" max="12555" width="10.109375" customWidth="1"/>
    <col min="12557" max="12557" width="11.33203125" bestFit="1" customWidth="1"/>
    <col min="12558" max="12558" width="10.109375" customWidth="1"/>
    <col min="12561" max="12561" width="10" customWidth="1"/>
    <col min="12803" max="12803" width="31.88671875" customWidth="1"/>
    <col min="12804" max="12804" width="9.88671875" customWidth="1"/>
    <col min="12805" max="12805" width="10.5546875" customWidth="1"/>
    <col min="12808" max="12808" width="10.6640625" customWidth="1"/>
    <col min="12810" max="12810" width="13.109375" bestFit="1" customWidth="1"/>
    <col min="12811" max="12811" width="10.109375" customWidth="1"/>
    <col min="12813" max="12813" width="11.33203125" bestFit="1" customWidth="1"/>
    <col min="12814" max="12814" width="10.109375" customWidth="1"/>
    <col min="12817" max="12817" width="10" customWidth="1"/>
    <col min="13059" max="13059" width="31.88671875" customWidth="1"/>
    <col min="13060" max="13060" width="9.88671875" customWidth="1"/>
    <col min="13061" max="13061" width="10.5546875" customWidth="1"/>
    <col min="13064" max="13064" width="10.6640625" customWidth="1"/>
    <col min="13066" max="13066" width="13.109375" bestFit="1" customWidth="1"/>
    <col min="13067" max="13067" width="10.109375" customWidth="1"/>
    <col min="13069" max="13069" width="11.33203125" bestFit="1" customWidth="1"/>
    <col min="13070" max="13070" width="10.109375" customWidth="1"/>
    <col min="13073" max="13073" width="10" customWidth="1"/>
    <col min="13315" max="13315" width="31.88671875" customWidth="1"/>
    <col min="13316" max="13316" width="9.88671875" customWidth="1"/>
    <col min="13317" max="13317" width="10.5546875" customWidth="1"/>
    <col min="13320" max="13320" width="10.6640625" customWidth="1"/>
    <col min="13322" max="13322" width="13.109375" bestFit="1" customWidth="1"/>
    <col min="13323" max="13323" width="10.109375" customWidth="1"/>
    <col min="13325" max="13325" width="11.33203125" bestFit="1" customWidth="1"/>
    <col min="13326" max="13326" width="10.109375" customWidth="1"/>
    <col min="13329" max="13329" width="10" customWidth="1"/>
    <col min="13571" max="13571" width="31.88671875" customWidth="1"/>
    <col min="13572" max="13572" width="9.88671875" customWidth="1"/>
    <col min="13573" max="13573" width="10.5546875" customWidth="1"/>
    <col min="13576" max="13576" width="10.6640625" customWidth="1"/>
    <col min="13578" max="13578" width="13.109375" bestFit="1" customWidth="1"/>
    <col min="13579" max="13579" width="10.109375" customWidth="1"/>
    <col min="13581" max="13581" width="11.33203125" bestFit="1" customWidth="1"/>
    <col min="13582" max="13582" width="10.109375" customWidth="1"/>
    <col min="13585" max="13585" width="10" customWidth="1"/>
    <col min="13827" max="13827" width="31.88671875" customWidth="1"/>
    <col min="13828" max="13828" width="9.88671875" customWidth="1"/>
    <col min="13829" max="13829" width="10.5546875" customWidth="1"/>
    <col min="13832" max="13832" width="10.6640625" customWidth="1"/>
    <col min="13834" max="13834" width="13.109375" bestFit="1" customWidth="1"/>
    <col min="13835" max="13835" width="10.109375" customWidth="1"/>
    <col min="13837" max="13837" width="11.33203125" bestFit="1" customWidth="1"/>
    <col min="13838" max="13838" width="10.109375" customWidth="1"/>
    <col min="13841" max="13841" width="10" customWidth="1"/>
    <col min="14083" max="14083" width="31.88671875" customWidth="1"/>
    <col min="14084" max="14084" width="9.88671875" customWidth="1"/>
    <col min="14085" max="14085" width="10.5546875" customWidth="1"/>
    <col min="14088" max="14088" width="10.6640625" customWidth="1"/>
    <col min="14090" max="14090" width="13.109375" bestFit="1" customWidth="1"/>
    <col min="14091" max="14091" width="10.109375" customWidth="1"/>
    <col min="14093" max="14093" width="11.33203125" bestFit="1" customWidth="1"/>
    <col min="14094" max="14094" width="10.109375" customWidth="1"/>
    <col min="14097" max="14097" width="10" customWidth="1"/>
    <col min="14339" max="14339" width="31.88671875" customWidth="1"/>
    <col min="14340" max="14340" width="9.88671875" customWidth="1"/>
    <col min="14341" max="14341" width="10.5546875" customWidth="1"/>
    <col min="14344" max="14344" width="10.6640625" customWidth="1"/>
    <col min="14346" max="14346" width="13.109375" bestFit="1" customWidth="1"/>
    <col min="14347" max="14347" width="10.109375" customWidth="1"/>
    <col min="14349" max="14349" width="11.33203125" bestFit="1" customWidth="1"/>
    <col min="14350" max="14350" width="10.109375" customWidth="1"/>
    <col min="14353" max="14353" width="10" customWidth="1"/>
    <col min="14595" max="14595" width="31.88671875" customWidth="1"/>
    <col min="14596" max="14596" width="9.88671875" customWidth="1"/>
    <col min="14597" max="14597" width="10.5546875" customWidth="1"/>
    <col min="14600" max="14600" width="10.6640625" customWidth="1"/>
    <col min="14602" max="14602" width="13.109375" bestFit="1" customWidth="1"/>
    <col min="14603" max="14603" width="10.109375" customWidth="1"/>
    <col min="14605" max="14605" width="11.33203125" bestFit="1" customWidth="1"/>
    <col min="14606" max="14606" width="10.109375" customWidth="1"/>
    <col min="14609" max="14609" width="10" customWidth="1"/>
    <col min="14851" max="14851" width="31.88671875" customWidth="1"/>
    <col min="14852" max="14852" width="9.88671875" customWidth="1"/>
    <col min="14853" max="14853" width="10.5546875" customWidth="1"/>
    <col min="14856" max="14856" width="10.6640625" customWidth="1"/>
    <col min="14858" max="14858" width="13.109375" bestFit="1" customWidth="1"/>
    <col min="14859" max="14859" width="10.109375" customWidth="1"/>
    <col min="14861" max="14861" width="11.33203125" bestFit="1" customWidth="1"/>
    <col min="14862" max="14862" width="10.109375" customWidth="1"/>
    <col min="14865" max="14865" width="10" customWidth="1"/>
    <col min="15107" max="15107" width="31.88671875" customWidth="1"/>
    <col min="15108" max="15108" width="9.88671875" customWidth="1"/>
    <col min="15109" max="15109" width="10.5546875" customWidth="1"/>
    <col min="15112" max="15112" width="10.6640625" customWidth="1"/>
    <col min="15114" max="15114" width="13.109375" bestFit="1" customWidth="1"/>
    <col min="15115" max="15115" width="10.109375" customWidth="1"/>
    <col min="15117" max="15117" width="11.33203125" bestFit="1" customWidth="1"/>
    <col min="15118" max="15118" width="10.109375" customWidth="1"/>
    <col min="15121" max="15121" width="10" customWidth="1"/>
    <col min="15363" max="15363" width="31.88671875" customWidth="1"/>
    <col min="15364" max="15364" width="9.88671875" customWidth="1"/>
    <col min="15365" max="15365" width="10.5546875" customWidth="1"/>
    <col min="15368" max="15368" width="10.6640625" customWidth="1"/>
    <col min="15370" max="15370" width="13.109375" bestFit="1" customWidth="1"/>
    <col min="15371" max="15371" width="10.109375" customWidth="1"/>
    <col min="15373" max="15373" width="11.33203125" bestFit="1" customWidth="1"/>
    <col min="15374" max="15374" width="10.109375" customWidth="1"/>
    <col min="15377" max="15377" width="10" customWidth="1"/>
    <col min="15619" max="15619" width="31.88671875" customWidth="1"/>
    <col min="15620" max="15620" width="9.88671875" customWidth="1"/>
    <col min="15621" max="15621" width="10.5546875" customWidth="1"/>
    <col min="15624" max="15624" width="10.6640625" customWidth="1"/>
    <col min="15626" max="15626" width="13.109375" bestFit="1" customWidth="1"/>
    <col min="15627" max="15627" width="10.109375" customWidth="1"/>
    <col min="15629" max="15629" width="11.33203125" bestFit="1" customWidth="1"/>
    <col min="15630" max="15630" width="10.109375" customWidth="1"/>
    <col min="15633" max="15633" width="10" customWidth="1"/>
    <col min="15875" max="15875" width="31.88671875" customWidth="1"/>
    <col min="15876" max="15876" width="9.88671875" customWidth="1"/>
    <col min="15877" max="15877" width="10.5546875" customWidth="1"/>
    <col min="15880" max="15880" width="10.6640625" customWidth="1"/>
    <col min="15882" max="15882" width="13.109375" bestFit="1" customWidth="1"/>
    <col min="15883" max="15883" width="10.109375" customWidth="1"/>
    <col min="15885" max="15885" width="11.33203125" bestFit="1" customWidth="1"/>
    <col min="15886" max="15886" width="10.109375" customWidth="1"/>
    <col min="15889" max="15889" width="10" customWidth="1"/>
    <col min="16131" max="16131" width="31.88671875" customWidth="1"/>
    <col min="16132" max="16132" width="9.88671875" customWidth="1"/>
    <col min="16133" max="16133" width="10.5546875" customWidth="1"/>
    <col min="16136" max="16136" width="10.6640625" customWidth="1"/>
    <col min="16138" max="16138" width="13.109375" bestFit="1" customWidth="1"/>
    <col min="16139" max="16139" width="10.109375" customWidth="1"/>
    <col min="16141" max="16141" width="11.33203125" bestFit="1" customWidth="1"/>
    <col min="16142" max="16142" width="10.109375" customWidth="1"/>
    <col min="16145" max="16145" width="10" customWidth="1"/>
  </cols>
  <sheetData>
    <row r="1" spans="1:20" ht="15.6">
      <c r="B1" s="126"/>
      <c r="C1" s="127"/>
      <c r="D1" s="126"/>
      <c r="E1" s="126"/>
      <c r="F1" s="126"/>
      <c r="G1" s="126"/>
      <c r="H1" s="126"/>
      <c r="I1" s="126"/>
      <c r="J1" s="126"/>
      <c r="K1" s="126"/>
      <c r="L1" s="126"/>
      <c r="M1" s="128"/>
      <c r="N1" s="126"/>
      <c r="O1" s="126"/>
      <c r="P1" s="126"/>
      <c r="Q1" s="126"/>
      <c r="R1" s="126"/>
    </row>
    <row r="2" spans="1:20" ht="18">
      <c r="B2" s="557" t="s">
        <v>179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</row>
    <row r="3" spans="1:20" ht="45" customHeight="1">
      <c r="B3" s="558" t="s">
        <v>304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130"/>
      <c r="R3" s="130"/>
    </row>
    <row r="4" spans="1:20" ht="18">
      <c r="B4" s="557" t="s">
        <v>297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</row>
    <row r="5" spans="1:20" ht="18">
      <c r="B5" s="557" t="s">
        <v>305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</row>
    <row r="6" spans="1:20" ht="18">
      <c r="B6" s="559" t="s">
        <v>134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</row>
    <row r="7" spans="1:20" ht="18">
      <c r="B7" s="131"/>
      <c r="C7" s="132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3" t="s">
        <v>180</v>
      </c>
    </row>
    <row r="8" spans="1:20" ht="15.6" customHeight="1">
      <c r="A8" s="560" t="s">
        <v>181</v>
      </c>
      <c r="B8" s="563" t="s">
        <v>1</v>
      </c>
      <c r="C8" s="564" t="s">
        <v>299</v>
      </c>
      <c r="D8" s="567" t="s">
        <v>136</v>
      </c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</row>
    <row r="9" spans="1:20" ht="15.6">
      <c r="A9" s="561"/>
      <c r="B9" s="563"/>
      <c r="C9" s="565"/>
      <c r="D9" s="563" t="s">
        <v>57</v>
      </c>
      <c r="E9" s="563"/>
      <c r="F9" s="563"/>
      <c r="G9" s="567" t="s">
        <v>28</v>
      </c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</row>
    <row r="10" spans="1:20" ht="15.6">
      <c r="A10" s="561"/>
      <c r="B10" s="563"/>
      <c r="C10" s="565"/>
      <c r="D10" s="563"/>
      <c r="E10" s="563"/>
      <c r="F10" s="563"/>
      <c r="G10" s="563" t="s">
        <v>2</v>
      </c>
      <c r="H10" s="563"/>
      <c r="I10" s="563"/>
      <c r="J10" s="563" t="s">
        <v>7</v>
      </c>
      <c r="K10" s="563"/>
      <c r="L10" s="563"/>
      <c r="M10" s="563" t="s">
        <v>137</v>
      </c>
      <c r="N10" s="563"/>
      <c r="O10" s="563"/>
      <c r="P10" s="563" t="s">
        <v>17</v>
      </c>
      <c r="Q10" s="563"/>
      <c r="R10" s="563"/>
    </row>
    <row r="11" spans="1:20" ht="46.8">
      <c r="A11" s="562"/>
      <c r="B11" s="563"/>
      <c r="C11" s="566"/>
      <c r="D11" s="134" t="s">
        <v>302</v>
      </c>
      <c r="E11" s="134" t="s">
        <v>306</v>
      </c>
      <c r="F11" s="134" t="s">
        <v>96</v>
      </c>
      <c r="G11" s="134" t="str">
        <f>D11</f>
        <v>план на  2018 год</v>
      </c>
      <c r="H11" s="134" t="str">
        <f>E11</f>
        <v>кассовые расходы за   2018 год</v>
      </c>
      <c r="I11" s="134" t="s">
        <v>96</v>
      </c>
      <c r="J11" s="134" t="str">
        <f>G11</f>
        <v>план на  2018 год</v>
      </c>
      <c r="K11" s="134" t="str">
        <f>H11</f>
        <v>кассовые расходы за   2018 год</v>
      </c>
      <c r="L11" s="134" t="s">
        <v>96</v>
      </c>
      <c r="M11" s="134" t="str">
        <f>J11</f>
        <v>план на  2018 год</v>
      </c>
      <c r="N11" s="134" t="str">
        <f>K11</f>
        <v>кассовые расходы за   2018 год</v>
      </c>
      <c r="O11" s="134" t="s">
        <v>96</v>
      </c>
      <c r="P11" s="134" t="str">
        <f>M11</f>
        <v>план на  2018 год</v>
      </c>
      <c r="Q11" s="134" t="str">
        <f>N11</f>
        <v>кассовые расходы за   2018 год</v>
      </c>
      <c r="R11" s="134" t="s">
        <v>96</v>
      </c>
    </row>
    <row r="12" spans="1:20" s="136" customFormat="1">
      <c r="A12" s="135"/>
      <c r="B12" s="232">
        <v>1</v>
      </c>
      <c r="C12" s="232"/>
      <c r="D12" s="232">
        <v>2</v>
      </c>
      <c r="E12" s="232">
        <v>3</v>
      </c>
      <c r="F12" s="232">
        <v>4</v>
      </c>
      <c r="G12" s="232">
        <v>5</v>
      </c>
      <c r="H12" s="232">
        <v>6</v>
      </c>
      <c r="I12" s="232">
        <v>7</v>
      </c>
      <c r="J12" s="232">
        <v>8</v>
      </c>
      <c r="K12" s="232">
        <v>9</v>
      </c>
      <c r="L12" s="232">
        <v>10</v>
      </c>
      <c r="M12" s="232">
        <v>11</v>
      </c>
      <c r="N12" s="232">
        <v>12</v>
      </c>
      <c r="O12" s="232">
        <v>13</v>
      </c>
      <c r="P12" s="232">
        <v>14</v>
      </c>
      <c r="Q12" s="232">
        <v>15</v>
      </c>
      <c r="R12" s="232">
        <v>16</v>
      </c>
    </row>
    <row r="13" spans="1:20" s="140" customFormat="1" ht="41.4">
      <c r="A13" s="137">
        <v>1</v>
      </c>
      <c r="B13" s="138" t="s">
        <v>182</v>
      </c>
      <c r="C13" s="234">
        <f>C14+C15+C16+C17+C18-0.1</f>
        <v>6712.8</v>
      </c>
      <c r="D13" s="234">
        <f>C13</f>
        <v>6712.8</v>
      </c>
      <c r="E13" s="234">
        <f t="shared" ref="E13" si="0">E14+E15+E16+E17+E18</f>
        <v>6676.8</v>
      </c>
      <c r="F13" s="235">
        <f t="shared" ref="F13:F20" si="1">E13/D13</f>
        <v>0.995</v>
      </c>
      <c r="G13" s="236">
        <f>SUM(G15:G19)</f>
        <v>0</v>
      </c>
      <c r="H13" s="236">
        <f>SUM(H15:H19)</f>
        <v>0</v>
      </c>
      <c r="I13" s="237"/>
      <c r="J13" s="234">
        <f>J15+J18+J19</f>
        <v>0</v>
      </c>
      <c r="K13" s="234">
        <f>K15+K18+K19</f>
        <v>0</v>
      </c>
      <c r="L13" s="235">
        <v>0</v>
      </c>
      <c r="M13" s="234">
        <f>D13</f>
        <v>6712.8</v>
      </c>
      <c r="N13" s="234">
        <f>N14+N15+N16+N17+N18</f>
        <v>6676.8</v>
      </c>
      <c r="O13" s="235">
        <f>N13/M13</f>
        <v>0.995</v>
      </c>
      <c r="P13" s="139"/>
      <c r="Q13" s="139"/>
      <c r="R13" s="139"/>
      <c r="T13" s="238"/>
    </row>
    <row r="14" spans="1:20" s="140" customFormat="1" ht="41.4">
      <c r="A14" s="361" t="s">
        <v>139</v>
      </c>
      <c r="B14" s="362" t="s">
        <v>307</v>
      </c>
      <c r="C14" s="240">
        <v>2044.2</v>
      </c>
      <c r="D14" s="240">
        <f>C14</f>
        <v>2044.2</v>
      </c>
      <c r="E14" s="240">
        <v>2044.2</v>
      </c>
      <c r="F14" s="363">
        <f t="shared" si="1"/>
        <v>1</v>
      </c>
      <c r="G14" s="276"/>
      <c r="H14" s="276"/>
      <c r="I14" s="207"/>
      <c r="J14" s="240"/>
      <c r="K14" s="240"/>
      <c r="L14" s="363"/>
      <c r="M14" s="240">
        <f>C14</f>
        <v>2044.2</v>
      </c>
      <c r="N14" s="240">
        <f>D14</f>
        <v>2044.2</v>
      </c>
      <c r="O14" s="363">
        <f>F14</f>
        <v>1</v>
      </c>
      <c r="P14" s="364"/>
      <c r="Q14" s="364"/>
      <c r="R14" s="364"/>
      <c r="T14" s="238"/>
    </row>
    <row r="15" spans="1:20" s="128" customFormat="1" ht="46.8">
      <c r="A15" s="141" t="s">
        <v>151</v>
      </c>
      <c r="B15" s="142" t="s">
        <v>308</v>
      </c>
      <c r="C15" s="239">
        <v>835</v>
      </c>
      <c r="D15" s="240">
        <v>835</v>
      </c>
      <c r="E15" s="240">
        <v>834.7</v>
      </c>
      <c r="F15" s="363">
        <f t="shared" si="1"/>
        <v>1</v>
      </c>
      <c r="G15" s="242"/>
      <c r="H15" s="242"/>
      <c r="I15" s="243"/>
      <c r="J15" s="240">
        <v>0</v>
      </c>
      <c r="K15" s="240">
        <v>0</v>
      </c>
      <c r="L15" s="363">
        <v>0</v>
      </c>
      <c r="M15" s="240">
        <f>D15</f>
        <v>835</v>
      </c>
      <c r="N15" s="240">
        <f>E15</f>
        <v>834.7</v>
      </c>
      <c r="O15" s="363">
        <f>N15/M15</f>
        <v>1</v>
      </c>
      <c r="P15" s="143"/>
      <c r="Q15" s="143"/>
      <c r="R15" s="143"/>
    </row>
    <row r="16" spans="1:20" s="128" customFormat="1" ht="31.2">
      <c r="A16" s="141" t="s">
        <v>153</v>
      </c>
      <c r="B16" s="142" t="s">
        <v>309</v>
      </c>
      <c r="C16" s="239">
        <v>99.4</v>
      </c>
      <c r="D16" s="240">
        <v>99.4</v>
      </c>
      <c r="E16" s="240">
        <f>D16</f>
        <v>99.4</v>
      </c>
      <c r="F16" s="363">
        <f t="shared" si="1"/>
        <v>1</v>
      </c>
      <c r="G16" s="242"/>
      <c r="H16" s="242"/>
      <c r="I16" s="243"/>
      <c r="J16" s="240">
        <v>0</v>
      </c>
      <c r="K16" s="240">
        <v>0</v>
      </c>
      <c r="L16" s="363">
        <v>0</v>
      </c>
      <c r="M16" s="240">
        <f>D16</f>
        <v>99.4</v>
      </c>
      <c r="N16" s="240">
        <f>M16</f>
        <v>99.4</v>
      </c>
      <c r="O16" s="363">
        <v>0</v>
      </c>
      <c r="P16" s="143"/>
      <c r="Q16" s="143"/>
      <c r="R16" s="143"/>
    </row>
    <row r="17" spans="1:18" s="128" customFormat="1" ht="93.6">
      <c r="A17" s="141" t="s">
        <v>155</v>
      </c>
      <c r="B17" s="142" t="s">
        <v>310</v>
      </c>
      <c r="C17" s="239">
        <v>2266.4</v>
      </c>
      <c r="D17" s="240">
        <v>2266.4</v>
      </c>
      <c r="E17" s="240">
        <v>2256</v>
      </c>
      <c r="F17" s="363">
        <f t="shared" si="1"/>
        <v>0.995</v>
      </c>
      <c r="G17" s="242"/>
      <c r="H17" s="242"/>
      <c r="I17" s="243"/>
      <c r="J17" s="240">
        <v>0</v>
      </c>
      <c r="K17" s="240">
        <v>0</v>
      </c>
      <c r="L17" s="363">
        <v>0</v>
      </c>
      <c r="M17" s="240">
        <f t="shared" ref="M17:O18" si="2">D17</f>
        <v>2266.4</v>
      </c>
      <c r="N17" s="240">
        <f t="shared" si="2"/>
        <v>2256</v>
      </c>
      <c r="O17" s="363">
        <f t="shared" si="2"/>
        <v>0.995</v>
      </c>
      <c r="P17" s="143"/>
      <c r="Q17" s="143"/>
      <c r="R17" s="143"/>
    </row>
    <row r="18" spans="1:18" s="128" customFormat="1" ht="78">
      <c r="A18" s="141" t="s">
        <v>157</v>
      </c>
      <c r="B18" s="142" t="s">
        <v>311</v>
      </c>
      <c r="C18" s="239">
        <v>1467.9</v>
      </c>
      <c r="D18" s="240">
        <v>1467.9</v>
      </c>
      <c r="E18" s="240">
        <v>1442.5</v>
      </c>
      <c r="F18" s="363">
        <f t="shared" si="1"/>
        <v>0.98299999999999998</v>
      </c>
      <c r="G18" s="242"/>
      <c r="H18" s="242"/>
      <c r="I18" s="243"/>
      <c r="J18" s="240">
        <v>0</v>
      </c>
      <c r="K18" s="240">
        <v>0</v>
      </c>
      <c r="L18" s="363">
        <v>0</v>
      </c>
      <c r="M18" s="240">
        <f t="shared" si="2"/>
        <v>1467.9</v>
      </c>
      <c r="N18" s="240">
        <f t="shared" si="2"/>
        <v>1442.5</v>
      </c>
      <c r="O18" s="363">
        <f t="shared" si="2"/>
        <v>0.98299999999999998</v>
      </c>
      <c r="P18" s="143"/>
      <c r="Q18" s="143"/>
      <c r="R18" s="143"/>
    </row>
    <row r="19" spans="1:18" s="128" customFormat="1" ht="46.8">
      <c r="A19" s="141" t="s">
        <v>153</v>
      </c>
      <c r="B19" s="142" t="s">
        <v>183</v>
      </c>
      <c r="C19" s="239">
        <v>0</v>
      </c>
      <c r="D19" s="240">
        <f>C19</f>
        <v>0</v>
      </c>
      <c r="E19" s="240">
        <v>0</v>
      </c>
      <c r="F19" s="241">
        <v>0</v>
      </c>
      <c r="G19" s="242"/>
      <c r="H19" s="242"/>
      <c r="I19" s="243"/>
      <c r="J19" s="240">
        <v>0</v>
      </c>
      <c r="K19" s="240">
        <v>0</v>
      </c>
      <c r="L19" s="241">
        <v>0</v>
      </c>
      <c r="M19" s="240">
        <v>0</v>
      </c>
      <c r="N19" s="240">
        <v>0</v>
      </c>
      <c r="O19" s="241">
        <v>0</v>
      </c>
      <c r="P19" s="143"/>
      <c r="Q19" s="143"/>
      <c r="R19" s="143"/>
    </row>
    <row r="20" spans="1:18" s="145" customFormat="1" ht="69">
      <c r="A20" s="137">
        <v>2</v>
      </c>
      <c r="B20" s="138" t="s">
        <v>184</v>
      </c>
      <c r="C20" s="244">
        <f>C22+C23+C24</f>
        <v>8517.6</v>
      </c>
      <c r="D20" s="234">
        <f>D22+D23+D24</f>
        <v>8517.6</v>
      </c>
      <c r="E20" s="234">
        <f>E22+E23+E24</f>
        <v>8144.1</v>
      </c>
      <c r="F20" s="380">
        <f t="shared" si="1"/>
        <v>0.95599999999999996</v>
      </c>
      <c r="G20" s="245"/>
      <c r="H20" s="245"/>
      <c r="I20" s="246"/>
      <c r="J20" s="234">
        <f>J22+J23+J24</f>
        <v>7148.9</v>
      </c>
      <c r="K20" s="234">
        <f>K22+K23+K24</f>
        <v>6786.5</v>
      </c>
      <c r="L20" s="235">
        <f>L22</f>
        <v>1</v>
      </c>
      <c r="M20" s="234">
        <f>M22+M23+M24</f>
        <v>1368.7</v>
      </c>
      <c r="N20" s="234">
        <f>N22+N23+N24</f>
        <v>1357.6</v>
      </c>
      <c r="O20" s="235">
        <f>N20/M20</f>
        <v>0.99199999999999999</v>
      </c>
      <c r="P20" s="144"/>
      <c r="Q20" s="144"/>
      <c r="R20" s="144"/>
    </row>
    <row r="21" spans="1:18" s="146" customFormat="1" ht="15.6">
      <c r="A21" s="232" t="s">
        <v>165</v>
      </c>
      <c r="B21" s="142" t="str">
        <f>'[1]Прил 3.1'!$A$14</f>
        <v>Мероприятия по сносу МКД</v>
      </c>
      <c r="C21" s="239">
        <v>0</v>
      </c>
      <c r="D21" s="240">
        <f>C21</f>
        <v>0</v>
      </c>
      <c r="E21" s="240">
        <v>0</v>
      </c>
      <c r="F21" s="241">
        <v>0</v>
      </c>
      <c r="G21" s="242"/>
      <c r="H21" s="242"/>
      <c r="I21" s="243"/>
      <c r="J21" s="240">
        <v>0</v>
      </c>
      <c r="K21" s="240">
        <v>0</v>
      </c>
      <c r="L21" s="241">
        <v>0</v>
      </c>
      <c r="M21" s="240">
        <f>D21</f>
        <v>0</v>
      </c>
      <c r="N21" s="240">
        <f>E21</f>
        <v>0</v>
      </c>
      <c r="O21" s="241">
        <v>0</v>
      </c>
    </row>
    <row r="22" spans="1:18" s="146" customFormat="1" ht="78">
      <c r="A22" s="232" t="s">
        <v>165</v>
      </c>
      <c r="B22" s="142" t="s">
        <v>312</v>
      </c>
      <c r="C22" s="239">
        <v>3072</v>
      </c>
      <c r="D22" s="240">
        <v>3072</v>
      </c>
      <c r="E22" s="240">
        <v>3072</v>
      </c>
      <c r="F22" s="363">
        <f>E22/D22</f>
        <v>1</v>
      </c>
      <c r="G22" s="242"/>
      <c r="H22" s="242"/>
      <c r="I22" s="243"/>
      <c r="J22" s="240">
        <v>2979.8</v>
      </c>
      <c r="K22" s="240">
        <v>2979.8</v>
      </c>
      <c r="L22" s="363">
        <f>K22/J22</f>
        <v>1</v>
      </c>
      <c r="M22" s="240">
        <v>92.2</v>
      </c>
      <c r="N22" s="240">
        <v>92.2</v>
      </c>
      <c r="O22" s="363">
        <f>N22/M22</f>
        <v>1</v>
      </c>
    </row>
    <row r="23" spans="1:18" s="146" customFormat="1" ht="15.6">
      <c r="A23" s="232" t="s">
        <v>198</v>
      </c>
      <c r="B23" s="142" t="s">
        <v>313</v>
      </c>
      <c r="C23" s="239">
        <v>1147.5</v>
      </c>
      <c r="D23" s="240">
        <f>C23</f>
        <v>1147.5</v>
      </c>
      <c r="E23" s="365">
        <v>1147.5</v>
      </c>
      <c r="F23" s="363">
        <f>E23/D23</f>
        <v>1</v>
      </c>
      <c r="G23" s="242"/>
      <c r="H23" s="242"/>
      <c r="I23" s="243"/>
      <c r="J23" s="240">
        <v>0</v>
      </c>
      <c r="K23" s="240">
        <v>0</v>
      </c>
      <c r="L23" s="241">
        <v>0</v>
      </c>
      <c r="M23" s="240">
        <f>C23</f>
        <v>1147.5</v>
      </c>
      <c r="N23" s="365">
        <f>M23</f>
        <v>1147.5</v>
      </c>
      <c r="O23" s="363">
        <f>N23/M23</f>
        <v>1</v>
      </c>
    </row>
    <row r="24" spans="1:18" s="146" customFormat="1" ht="78">
      <c r="A24" s="232" t="s">
        <v>314</v>
      </c>
      <c r="B24" s="142" t="s">
        <v>228</v>
      </c>
      <c r="C24" s="239">
        <v>4298.1000000000004</v>
      </c>
      <c r="D24" s="240">
        <f>C24</f>
        <v>4298.1000000000004</v>
      </c>
      <c r="E24" s="240">
        <v>3924.6</v>
      </c>
      <c r="F24" s="363">
        <f>E24/D24</f>
        <v>0.91300000000000003</v>
      </c>
      <c r="G24" s="242"/>
      <c r="H24" s="242"/>
      <c r="I24" s="243"/>
      <c r="J24" s="240">
        <v>4169.1000000000004</v>
      </c>
      <c r="K24" s="240">
        <v>3806.7</v>
      </c>
      <c r="L24" s="363">
        <f>K24/J24</f>
        <v>0.91300000000000003</v>
      </c>
      <c r="M24" s="240">
        <v>129</v>
      </c>
      <c r="N24" s="240">
        <v>117.9</v>
      </c>
      <c r="O24" s="363">
        <f>N24/M24</f>
        <v>0.91400000000000003</v>
      </c>
    </row>
    <row r="25" spans="1:18" s="137" customFormat="1" ht="69">
      <c r="A25" s="137">
        <v>3</v>
      </c>
      <c r="B25" s="138" t="s">
        <v>185</v>
      </c>
      <c r="C25" s="234">
        <f>SUM(C26:C26)</f>
        <v>0</v>
      </c>
      <c r="D25" s="234">
        <f>SUM(D26:D26)</f>
        <v>0</v>
      </c>
      <c r="E25" s="234">
        <f>SUM(E26:E26)</f>
        <v>0</v>
      </c>
      <c r="F25" s="235">
        <v>0</v>
      </c>
      <c r="G25" s="234">
        <f>SUM(G26:G26)</f>
        <v>0</v>
      </c>
      <c r="H25" s="234">
        <f>SUM(H26:H26)</f>
        <v>0</v>
      </c>
      <c r="I25" s="246">
        <v>0</v>
      </c>
      <c r="J25" s="234">
        <f>SUM(J26:J26)</f>
        <v>0</v>
      </c>
      <c r="K25" s="234">
        <f>SUM(K26:K26)</f>
        <v>0</v>
      </c>
      <c r="L25" s="235">
        <v>0</v>
      </c>
      <c r="M25" s="234">
        <f>SUM(M26:M26)</f>
        <v>0</v>
      </c>
      <c r="N25" s="234">
        <f>SUM(N26:N26)</f>
        <v>0</v>
      </c>
      <c r="O25" s="235">
        <v>0</v>
      </c>
      <c r="P25" s="147"/>
      <c r="Q25" s="147"/>
      <c r="R25" s="147"/>
    </row>
    <row r="26" spans="1:18" s="146" customFormat="1" ht="78">
      <c r="A26" s="232" t="s">
        <v>169</v>
      </c>
      <c r="B26" s="148" t="s">
        <v>186</v>
      </c>
      <c r="C26" s="247">
        <v>0</v>
      </c>
      <c r="D26" s="240">
        <f>C26</f>
        <v>0</v>
      </c>
      <c r="E26" s="240">
        <v>0</v>
      </c>
      <c r="F26" s="241">
        <v>0</v>
      </c>
      <c r="G26" s="242"/>
      <c r="H26" s="242"/>
      <c r="I26" s="243"/>
      <c r="J26" s="247">
        <v>0</v>
      </c>
      <c r="K26" s="248">
        <v>0</v>
      </c>
      <c r="L26" s="241">
        <v>0</v>
      </c>
      <c r="M26" s="240">
        <v>0</v>
      </c>
      <c r="N26" s="248">
        <v>0</v>
      </c>
      <c r="O26" s="241">
        <v>0</v>
      </c>
      <c r="R26" s="149"/>
    </row>
    <row r="27" spans="1:18" s="154" customFormat="1" ht="78">
      <c r="A27" s="150" t="s">
        <v>167</v>
      </c>
      <c r="B27" s="151" t="s">
        <v>187</v>
      </c>
      <c r="C27" s="249">
        <f>SUM(C28:C30)</f>
        <v>52174.8</v>
      </c>
      <c r="D27" s="249">
        <f>D28+D29+D30</f>
        <v>52174.8</v>
      </c>
      <c r="E27" s="249">
        <f t="shared" ref="E27:N27" si="3">SUM(E28:E30)</f>
        <v>51225.7</v>
      </c>
      <c r="F27" s="235">
        <f t="shared" ref="F27:F30" si="4">E27/D27</f>
        <v>0.98199999999999998</v>
      </c>
      <c r="G27" s="249">
        <f t="shared" si="3"/>
        <v>0</v>
      </c>
      <c r="H27" s="249">
        <f t="shared" si="3"/>
        <v>0</v>
      </c>
      <c r="I27" s="250">
        <f t="shared" si="3"/>
        <v>0</v>
      </c>
      <c r="J27" s="249">
        <f t="shared" si="3"/>
        <v>0</v>
      </c>
      <c r="K27" s="249">
        <f t="shared" si="3"/>
        <v>0</v>
      </c>
      <c r="L27" s="235">
        <v>0</v>
      </c>
      <c r="M27" s="249">
        <f t="shared" si="3"/>
        <v>52174.8</v>
      </c>
      <c r="N27" s="249">
        <f t="shared" si="3"/>
        <v>51225.7</v>
      </c>
      <c r="O27" s="235">
        <f t="shared" ref="O27:O33" si="5">N27/M27</f>
        <v>0.98199999999999998</v>
      </c>
      <c r="P27" s="152"/>
      <c r="Q27" s="152"/>
      <c r="R27" s="153"/>
    </row>
    <row r="28" spans="1:18" s="156" customFormat="1" ht="62.4">
      <c r="A28" s="232" t="s">
        <v>169</v>
      </c>
      <c r="B28" s="366" t="s">
        <v>188</v>
      </c>
      <c r="C28" s="247">
        <v>35698.699999999997</v>
      </c>
      <c r="D28" s="240">
        <f>C28</f>
        <v>35698.699999999997</v>
      </c>
      <c r="E28" s="240">
        <v>35170.1</v>
      </c>
      <c r="F28" s="363">
        <f t="shared" si="4"/>
        <v>0.98499999999999999</v>
      </c>
      <c r="G28" s="242"/>
      <c r="H28" s="242"/>
      <c r="I28" s="243"/>
      <c r="J28" s="367"/>
      <c r="K28" s="256"/>
      <c r="L28" s="241"/>
      <c r="M28" s="240">
        <f t="shared" ref="M28:N30" si="6">D28</f>
        <v>35698.699999999997</v>
      </c>
      <c r="N28" s="257">
        <f t="shared" si="6"/>
        <v>35170.1</v>
      </c>
      <c r="O28" s="363">
        <f t="shared" si="5"/>
        <v>0.98499999999999999</v>
      </c>
      <c r="P28" s="143"/>
      <c r="Q28" s="143"/>
      <c r="R28" s="155"/>
    </row>
    <row r="29" spans="1:18" s="156" customFormat="1" ht="78">
      <c r="A29" s="141" t="s">
        <v>235</v>
      </c>
      <c r="B29" s="366" t="s">
        <v>189</v>
      </c>
      <c r="C29" s="251">
        <v>1853.3</v>
      </c>
      <c r="D29" s="252">
        <f>C29</f>
        <v>1853.3</v>
      </c>
      <c r="E29" s="252">
        <v>1805.1</v>
      </c>
      <c r="F29" s="363">
        <f t="shared" si="4"/>
        <v>0.97399999999999998</v>
      </c>
      <c r="G29" s="253"/>
      <c r="H29" s="253"/>
      <c r="I29" s="254"/>
      <c r="J29" s="255"/>
      <c r="K29" s="256"/>
      <c r="L29" s="241"/>
      <c r="M29" s="240">
        <f t="shared" si="6"/>
        <v>1853.3</v>
      </c>
      <c r="N29" s="257">
        <f t="shared" si="6"/>
        <v>1805.1</v>
      </c>
      <c r="O29" s="363">
        <f t="shared" si="5"/>
        <v>0.97399999999999998</v>
      </c>
      <c r="P29" s="143"/>
      <c r="Q29" s="143"/>
      <c r="R29" s="155"/>
    </row>
    <row r="30" spans="1:18" s="156" customFormat="1" ht="62.4">
      <c r="A30" s="141" t="s">
        <v>236</v>
      </c>
      <c r="B30" s="368" t="s">
        <v>190</v>
      </c>
      <c r="C30" s="251">
        <v>14622.8</v>
      </c>
      <c r="D30" s="252">
        <f>C30</f>
        <v>14622.8</v>
      </c>
      <c r="E30" s="252">
        <v>14250.5</v>
      </c>
      <c r="F30" s="369">
        <f t="shared" si="4"/>
        <v>0.97499999999999998</v>
      </c>
      <c r="G30" s="253"/>
      <c r="H30" s="253"/>
      <c r="I30" s="254"/>
      <c r="J30" s="255"/>
      <c r="K30" s="370"/>
      <c r="L30" s="371"/>
      <c r="M30" s="252">
        <f t="shared" si="6"/>
        <v>14622.8</v>
      </c>
      <c r="N30" s="372">
        <f t="shared" si="6"/>
        <v>14250.5</v>
      </c>
      <c r="O30" s="369">
        <f t="shared" si="5"/>
        <v>0.97499999999999998</v>
      </c>
      <c r="P30" s="143"/>
      <c r="Q30" s="143"/>
      <c r="R30" s="155"/>
    </row>
    <row r="31" spans="1:18" s="156" customFormat="1" ht="93.6">
      <c r="A31" s="555" t="s">
        <v>131</v>
      </c>
      <c r="B31" s="373" t="s">
        <v>315</v>
      </c>
      <c r="C31" s="374">
        <v>0</v>
      </c>
      <c r="D31" s="374">
        <v>0</v>
      </c>
      <c r="E31" s="374">
        <v>0</v>
      </c>
      <c r="F31" s="375">
        <v>0</v>
      </c>
      <c r="G31" s="376"/>
      <c r="H31" s="376"/>
      <c r="I31" s="376"/>
      <c r="J31" s="374">
        <v>0</v>
      </c>
      <c r="K31" s="374">
        <v>0</v>
      </c>
      <c r="L31" s="375">
        <v>0</v>
      </c>
      <c r="M31" s="374">
        <v>0</v>
      </c>
      <c r="N31" s="374">
        <v>0</v>
      </c>
      <c r="O31" s="375">
        <v>0</v>
      </c>
      <c r="P31" s="143"/>
      <c r="Q31" s="143"/>
      <c r="R31" s="155"/>
    </row>
    <row r="32" spans="1:18" s="156" customFormat="1" ht="46.8">
      <c r="A32" s="556"/>
      <c r="B32" s="151" t="s">
        <v>316</v>
      </c>
      <c r="C32" s="377">
        <v>0</v>
      </c>
      <c r="D32" s="377">
        <v>0</v>
      </c>
      <c r="E32" s="377">
        <v>0</v>
      </c>
      <c r="F32" s="378">
        <v>0</v>
      </c>
      <c r="G32" s="379"/>
      <c r="H32" s="379"/>
      <c r="I32" s="379"/>
      <c r="J32" s="377">
        <v>0</v>
      </c>
      <c r="K32" s="377">
        <v>0</v>
      </c>
      <c r="L32" s="378">
        <v>0</v>
      </c>
      <c r="M32" s="377">
        <v>0</v>
      </c>
      <c r="N32" s="377">
        <v>0</v>
      </c>
      <c r="O32" s="378">
        <v>0</v>
      </c>
      <c r="P32" s="143"/>
      <c r="Q32" s="143"/>
      <c r="R32" s="155"/>
    </row>
    <row r="33" spans="1:20" s="157" customFormat="1" ht="15.6">
      <c r="B33" s="158" t="s">
        <v>178</v>
      </c>
      <c r="C33" s="258">
        <f>C13+C20+C25+C27+C31+C32</f>
        <v>67405.2</v>
      </c>
      <c r="D33" s="258">
        <f>D13+D20+D25+D27+D31+D32</f>
        <v>67405.2</v>
      </c>
      <c r="E33" s="258">
        <f>E13+E20+E27+E31+E32</f>
        <v>66046.600000000006</v>
      </c>
      <c r="F33" s="235">
        <f>E33/D33</f>
        <v>0.98</v>
      </c>
      <c r="G33" s="258">
        <f>G13+G20+G25+G27</f>
        <v>0</v>
      </c>
      <c r="H33" s="258">
        <f>H13+H20+H25+H27</f>
        <v>0</v>
      </c>
      <c r="I33" s="259">
        <f>I13+I20+I25+I27</f>
        <v>0</v>
      </c>
      <c r="J33" s="258">
        <f>J27+J20+J13</f>
        <v>7148.9</v>
      </c>
      <c r="K33" s="258">
        <f>K27+K20+K13</f>
        <v>6786.5</v>
      </c>
      <c r="L33" s="235">
        <v>0</v>
      </c>
      <c r="M33" s="258">
        <f>M13+M20+M25+M27+M31+M32</f>
        <v>60256.3</v>
      </c>
      <c r="N33" s="258">
        <f>N13+N20+N25+N27</f>
        <v>59260.1</v>
      </c>
      <c r="O33" s="235">
        <f t="shared" si="5"/>
        <v>0.98299999999999998</v>
      </c>
      <c r="P33" s="159">
        <f>P13+P20+P25+P27</f>
        <v>0</v>
      </c>
      <c r="Q33" s="159">
        <f>Q13+Q20+Q25+Q27</f>
        <v>0</v>
      </c>
      <c r="R33" s="159">
        <f>R13+R20+R25+R27</f>
        <v>0</v>
      </c>
      <c r="S33" s="260">
        <f>J33+M33</f>
        <v>67405.2</v>
      </c>
      <c r="T33" s="260">
        <f>K33+N33</f>
        <v>66046.600000000006</v>
      </c>
    </row>
    <row r="34" spans="1:20" s="129" customFormat="1" ht="17.399999999999999">
      <c r="C34" s="160"/>
      <c r="D34" s="160"/>
      <c r="E34" s="160"/>
      <c r="J34" s="160"/>
      <c r="K34" s="160"/>
      <c r="N34" s="161"/>
      <c r="O34" s="161"/>
      <c r="P34" s="162"/>
      <c r="Q34" s="162"/>
      <c r="R34" s="162"/>
    </row>
    <row r="35" spans="1:20" s="129" customFormat="1" ht="17.399999999999999">
      <c r="E35" s="129">
        <f>E33/C33</f>
        <v>0.97984428501065202</v>
      </c>
      <c r="N35" s="161"/>
      <c r="O35" s="161"/>
      <c r="P35" s="162"/>
      <c r="Q35" s="162"/>
      <c r="R35" s="162"/>
    </row>
    <row r="36" spans="1:20" s="129" customFormat="1" ht="17.399999999999999">
      <c r="N36" s="161"/>
      <c r="O36" s="161"/>
      <c r="P36" s="163"/>
      <c r="Q36" s="164"/>
      <c r="R36" s="164"/>
    </row>
    <row r="37" spans="1:20" s="129" customFormat="1">
      <c r="C37" s="165">
        <f t="shared" ref="C37:S37" si="7">C13+C20+C25+C27</f>
        <v>67405.2</v>
      </c>
      <c r="D37" s="165">
        <f t="shared" si="7"/>
        <v>67405.2</v>
      </c>
      <c r="E37" s="165">
        <f t="shared" si="7"/>
        <v>66046.600000000006</v>
      </c>
      <c r="F37" s="165">
        <f t="shared" si="7"/>
        <v>2.93</v>
      </c>
      <c r="G37" s="165">
        <f t="shared" si="7"/>
        <v>0</v>
      </c>
      <c r="H37" s="165">
        <f t="shared" si="7"/>
        <v>0</v>
      </c>
      <c r="I37" s="165">
        <f t="shared" si="7"/>
        <v>0</v>
      </c>
      <c r="J37" s="165">
        <f t="shared" si="7"/>
        <v>7148.9</v>
      </c>
      <c r="K37" s="165">
        <f t="shared" si="7"/>
        <v>6786.5</v>
      </c>
      <c r="L37" s="165">
        <f t="shared" si="7"/>
        <v>1</v>
      </c>
      <c r="M37" s="165">
        <f t="shared" si="7"/>
        <v>60256.3</v>
      </c>
      <c r="N37" s="165">
        <f t="shared" si="7"/>
        <v>59260.1</v>
      </c>
      <c r="O37" s="165">
        <f t="shared" si="7"/>
        <v>2.97</v>
      </c>
      <c r="P37" s="165">
        <f t="shared" si="7"/>
        <v>0</v>
      </c>
      <c r="Q37" s="165">
        <f t="shared" si="7"/>
        <v>0</v>
      </c>
      <c r="R37" s="165">
        <f t="shared" si="7"/>
        <v>0</v>
      </c>
      <c r="S37" s="165">
        <f t="shared" si="7"/>
        <v>0</v>
      </c>
    </row>
    <row r="38" spans="1:20" s="129" customFormat="1">
      <c r="A38"/>
      <c r="C38" s="166">
        <f>C33-C37</f>
        <v>0</v>
      </c>
      <c r="D38" s="166">
        <f t="shared" ref="D38:S38" si="8">D33-D37</f>
        <v>0</v>
      </c>
      <c r="E38" s="166">
        <f t="shared" si="8"/>
        <v>0</v>
      </c>
      <c r="F38" s="166">
        <f t="shared" si="8"/>
        <v>-1.95</v>
      </c>
      <c r="G38" s="166">
        <f t="shared" si="8"/>
        <v>0</v>
      </c>
      <c r="H38" s="166">
        <f t="shared" si="8"/>
        <v>0</v>
      </c>
      <c r="I38" s="166">
        <f t="shared" si="8"/>
        <v>0</v>
      </c>
      <c r="J38" s="166">
        <f t="shared" si="8"/>
        <v>0</v>
      </c>
      <c r="K38" s="166">
        <f t="shared" si="8"/>
        <v>0</v>
      </c>
      <c r="L38" s="166">
        <f t="shared" si="8"/>
        <v>-1</v>
      </c>
      <c r="M38" s="166">
        <f t="shared" si="8"/>
        <v>0</v>
      </c>
      <c r="N38" s="166">
        <f t="shared" si="8"/>
        <v>0</v>
      </c>
      <c r="O38" s="166">
        <f t="shared" si="8"/>
        <v>-1.99</v>
      </c>
      <c r="P38" s="166">
        <f t="shared" si="8"/>
        <v>0</v>
      </c>
      <c r="Q38" s="166">
        <f t="shared" si="8"/>
        <v>0</v>
      </c>
      <c r="R38" s="166">
        <f t="shared" si="8"/>
        <v>0</v>
      </c>
      <c r="S38" s="166">
        <f t="shared" si="8"/>
        <v>67405.2</v>
      </c>
    </row>
    <row r="42" spans="1:20">
      <c r="L42" s="279">
        <f>M33+J33</f>
        <v>67405.2</v>
      </c>
      <c r="M42" s="279">
        <f>N33+K33</f>
        <v>66046.600000000006</v>
      </c>
    </row>
  </sheetData>
  <mergeCells count="16">
    <mergeCell ref="A31:A32"/>
    <mergeCell ref="B2:R2"/>
    <mergeCell ref="B3:P3"/>
    <mergeCell ref="B4:R4"/>
    <mergeCell ref="B5:R5"/>
    <mergeCell ref="B6:R6"/>
    <mergeCell ref="A8:A11"/>
    <mergeCell ref="B8:B11"/>
    <mergeCell ref="C8:C11"/>
    <mergeCell ref="D8:R8"/>
    <mergeCell ref="D9:F10"/>
    <mergeCell ref="G9:R9"/>
    <mergeCell ref="G10:I10"/>
    <mergeCell ref="J10:L10"/>
    <mergeCell ref="M10:O10"/>
    <mergeCell ref="P10:R10"/>
  </mergeCells>
  <pageMargins left="0" right="0" top="0.59055118110236227" bottom="0" header="0.31496062992125984" footer="0"/>
  <pageSetup paperSize="9" scale="70" orientation="landscape" r:id="rId1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view="pageBreakPreview" zoomScale="60" zoomScaleNormal="70" workbookViewId="0">
      <selection activeCell="J11" sqref="J11:L11"/>
    </sheetView>
  </sheetViews>
  <sheetFormatPr defaultRowHeight="14.4"/>
  <cols>
    <col min="1" max="1" width="5.109375" customWidth="1"/>
    <col min="2" max="2" width="30.5546875" style="129" customWidth="1"/>
    <col min="3" max="3" width="14.88671875" style="129" customWidth="1"/>
    <col min="4" max="4" width="11.44140625" style="129" customWidth="1"/>
    <col min="5" max="5" width="15.109375" style="129" customWidth="1"/>
    <col min="6" max="6" width="9.33203125" style="129" bestFit="1" customWidth="1"/>
    <col min="7" max="7" width="11" style="129" customWidth="1"/>
    <col min="8" max="8" width="11.44140625" style="129" customWidth="1"/>
    <col min="9" max="9" width="9.33203125" style="129" bestFit="1" customWidth="1"/>
    <col min="10" max="10" width="12" style="129" customWidth="1"/>
    <col min="11" max="11" width="13" style="129" customWidth="1"/>
    <col min="12" max="12" width="9.33203125" style="129" bestFit="1" customWidth="1"/>
    <col min="13" max="13" width="11.88671875" style="129" customWidth="1"/>
    <col min="14" max="14" width="12.6640625" style="129" customWidth="1"/>
    <col min="15" max="15" width="9.33203125" style="129" bestFit="1" customWidth="1"/>
    <col min="16" max="17" width="11.44140625" style="129" customWidth="1"/>
    <col min="18" max="18" width="10.88671875" style="129" customWidth="1"/>
    <col min="20" max="20" width="10.44140625" bestFit="1" customWidth="1"/>
    <col min="259" max="259" width="31.88671875" customWidth="1"/>
    <col min="260" max="260" width="9.88671875" customWidth="1"/>
    <col min="261" max="261" width="10.5546875" customWidth="1"/>
    <col min="264" max="264" width="10.6640625" customWidth="1"/>
    <col min="266" max="266" width="13.109375" bestFit="1" customWidth="1"/>
    <col min="267" max="267" width="10.109375" customWidth="1"/>
    <col min="269" max="269" width="11.33203125" bestFit="1" customWidth="1"/>
    <col min="270" max="270" width="10.109375" customWidth="1"/>
    <col min="273" max="273" width="10" customWidth="1"/>
    <col min="515" max="515" width="31.88671875" customWidth="1"/>
    <col min="516" max="516" width="9.88671875" customWidth="1"/>
    <col min="517" max="517" width="10.5546875" customWidth="1"/>
    <col min="520" max="520" width="10.6640625" customWidth="1"/>
    <col min="522" max="522" width="13.109375" bestFit="1" customWidth="1"/>
    <col min="523" max="523" width="10.109375" customWidth="1"/>
    <col min="525" max="525" width="11.33203125" bestFit="1" customWidth="1"/>
    <col min="526" max="526" width="10.109375" customWidth="1"/>
    <col min="529" max="529" width="10" customWidth="1"/>
    <col min="771" max="771" width="31.88671875" customWidth="1"/>
    <col min="772" max="772" width="9.88671875" customWidth="1"/>
    <col min="773" max="773" width="10.5546875" customWidth="1"/>
    <col min="776" max="776" width="10.6640625" customWidth="1"/>
    <col min="778" max="778" width="13.109375" bestFit="1" customWidth="1"/>
    <col min="779" max="779" width="10.109375" customWidth="1"/>
    <col min="781" max="781" width="11.33203125" bestFit="1" customWidth="1"/>
    <col min="782" max="782" width="10.109375" customWidth="1"/>
    <col min="785" max="785" width="10" customWidth="1"/>
    <col min="1027" max="1027" width="31.88671875" customWidth="1"/>
    <col min="1028" max="1028" width="9.88671875" customWidth="1"/>
    <col min="1029" max="1029" width="10.5546875" customWidth="1"/>
    <col min="1032" max="1032" width="10.6640625" customWidth="1"/>
    <col min="1034" max="1034" width="13.109375" bestFit="1" customWidth="1"/>
    <col min="1035" max="1035" width="10.109375" customWidth="1"/>
    <col min="1037" max="1037" width="11.33203125" bestFit="1" customWidth="1"/>
    <col min="1038" max="1038" width="10.109375" customWidth="1"/>
    <col min="1041" max="1041" width="10" customWidth="1"/>
    <col min="1283" max="1283" width="31.88671875" customWidth="1"/>
    <col min="1284" max="1284" width="9.88671875" customWidth="1"/>
    <col min="1285" max="1285" width="10.5546875" customWidth="1"/>
    <col min="1288" max="1288" width="10.6640625" customWidth="1"/>
    <col min="1290" max="1290" width="13.109375" bestFit="1" customWidth="1"/>
    <col min="1291" max="1291" width="10.109375" customWidth="1"/>
    <col min="1293" max="1293" width="11.33203125" bestFit="1" customWidth="1"/>
    <col min="1294" max="1294" width="10.109375" customWidth="1"/>
    <col min="1297" max="1297" width="10" customWidth="1"/>
    <col min="1539" max="1539" width="31.88671875" customWidth="1"/>
    <col min="1540" max="1540" width="9.88671875" customWidth="1"/>
    <col min="1541" max="1541" width="10.5546875" customWidth="1"/>
    <col min="1544" max="1544" width="10.6640625" customWidth="1"/>
    <col min="1546" max="1546" width="13.109375" bestFit="1" customWidth="1"/>
    <col min="1547" max="1547" width="10.109375" customWidth="1"/>
    <col min="1549" max="1549" width="11.33203125" bestFit="1" customWidth="1"/>
    <col min="1550" max="1550" width="10.109375" customWidth="1"/>
    <col min="1553" max="1553" width="10" customWidth="1"/>
    <col min="1795" max="1795" width="31.88671875" customWidth="1"/>
    <col min="1796" max="1796" width="9.88671875" customWidth="1"/>
    <col min="1797" max="1797" width="10.5546875" customWidth="1"/>
    <col min="1800" max="1800" width="10.6640625" customWidth="1"/>
    <col min="1802" max="1802" width="13.109375" bestFit="1" customWidth="1"/>
    <col min="1803" max="1803" width="10.109375" customWidth="1"/>
    <col min="1805" max="1805" width="11.33203125" bestFit="1" customWidth="1"/>
    <col min="1806" max="1806" width="10.109375" customWidth="1"/>
    <col min="1809" max="1809" width="10" customWidth="1"/>
    <col min="2051" max="2051" width="31.88671875" customWidth="1"/>
    <col min="2052" max="2052" width="9.88671875" customWidth="1"/>
    <col min="2053" max="2053" width="10.5546875" customWidth="1"/>
    <col min="2056" max="2056" width="10.6640625" customWidth="1"/>
    <col min="2058" max="2058" width="13.109375" bestFit="1" customWidth="1"/>
    <col min="2059" max="2059" width="10.109375" customWidth="1"/>
    <col min="2061" max="2061" width="11.33203125" bestFit="1" customWidth="1"/>
    <col min="2062" max="2062" width="10.109375" customWidth="1"/>
    <col min="2065" max="2065" width="10" customWidth="1"/>
    <col min="2307" max="2307" width="31.88671875" customWidth="1"/>
    <col min="2308" max="2308" width="9.88671875" customWidth="1"/>
    <col min="2309" max="2309" width="10.5546875" customWidth="1"/>
    <col min="2312" max="2312" width="10.6640625" customWidth="1"/>
    <col min="2314" max="2314" width="13.109375" bestFit="1" customWidth="1"/>
    <col min="2315" max="2315" width="10.109375" customWidth="1"/>
    <col min="2317" max="2317" width="11.33203125" bestFit="1" customWidth="1"/>
    <col min="2318" max="2318" width="10.109375" customWidth="1"/>
    <col min="2321" max="2321" width="10" customWidth="1"/>
    <col min="2563" max="2563" width="31.88671875" customWidth="1"/>
    <col min="2564" max="2564" width="9.88671875" customWidth="1"/>
    <col min="2565" max="2565" width="10.5546875" customWidth="1"/>
    <col min="2568" max="2568" width="10.6640625" customWidth="1"/>
    <col min="2570" max="2570" width="13.109375" bestFit="1" customWidth="1"/>
    <col min="2571" max="2571" width="10.109375" customWidth="1"/>
    <col min="2573" max="2573" width="11.33203125" bestFit="1" customWidth="1"/>
    <col min="2574" max="2574" width="10.109375" customWidth="1"/>
    <col min="2577" max="2577" width="10" customWidth="1"/>
    <col min="2819" max="2819" width="31.88671875" customWidth="1"/>
    <col min="2820" max="2820" width="9.88671875" customWidth="1"/>
    <col min="2821" max="2821" width="10.5546875" customWidth="1"/>
    <col min="2824" max="2824" width="10.6640625" customWidth="1"/>
    <col min="2826" max="2826" width="13.109375" bestFit="1" customWidth="1"/>
    <col min="2827" max="2827" width="10.109375" customWidth="1"/>
    <col min="2829" max="2829" width="11.33203125" bestFit="1" customWidth="1"/>
    <col min="2830" max="2830" width="10.109375" customWidth="1"/>
    <col min="2833" max="2833" width="10" customWidth="1"/>
    <col min="3075" max="3075" width="31.88671875" customWidth="1"/>
    <col min="3076" max="3076" width="9.88671875" customWidth="1"/>
    <col min="3077" max="3077" width="10.5546875" customWidth="1"/>
    <col min="3080" max="3080" width="10.6640625" customWidth="1"/>
    <col min="3082" max="3082" width="13.109375" bestFit="1" customWidth="1"/>
    <col min="3083" max="3083" width="10.109375" customWidth="1"/>
    <col min="3085" max="3085" width="11.33203125" bestFit="1" customWidth="1"/>
    <col min="3086" max="3086" width="10.109375" customWidth="1"/>
    <col min="3089" max="3089" width="10" customWidth="1"/>
    <col min="3331" max="3331" width="31.88671875" customWidth="1"/>
    <col min="3332" max="3332" width="9.88671875" customWidth="1"/>
    <col min="3333" max="3333" width="10.5546875" customWidth="1"/>
    <col min="3336" max="3336" width="10.6640625" customWidth="1"/>
    <col min="3338" max="3338" width="13.109375" bestFit="1" customWidth="1"/>
    <col min="3339" max="3339" width="10.109375" customWidth="1"/>
    <col min="3341" max="3341" width="11.33203125" bestFit="1" customWidth="1"/>
    <col min="3342" max="3342" width="10.109375" customWidth="1"/>
    <col min="3345" max="3345" width="10" customWidth="1"/>
    <col min="3587" max="3587" width="31.88671875" customWidth="1"/>
    <col min="3588" max="3588" width="9.88671875" customWidth="1"/>
    <col min="3589" max="3589" width="10.5546875" customWidth="1"/>
    <col min="3592" max="3592" width="10.6640625" customWidth="1"/>
    <col min="3594" max="3594" width="13.109375" bestFit="1" customWidth="1"/>
    <col min="3595" max="3595" width="10.109375" customWidth="1"/>
    <col min="3597" max="3597" width="11.33203125" bestFit="1" customWidth="1"/>
    <col min="3598" max="3598" width="10.109375" customWidth="1"/>
    <col min="3601" max="3601" width="10" customWidth="1"/>
    <col min="3843" max="3843" width="31.88671875" customWidth="1"/>
    <col min="3844" max="3844" width="9.88671875" customWidth="1"/>
    <col min="3845" max="3845" width="10.5546875" customWidth="1"/>
    <col min="3848" max="3848" width="10.6640625" customWidth="1"/>
    <col min="3850" max="3850" width="13.109375" bestFit="1" customWidth="1"/>
    <col min="3851" max="3851" width="10.109375" customWidth="1"/>
    <col min="3853" max="3853" width="11.33203125" bestFit="1" customWidth="1"/>
    <col min="3854" max="3854" width="10.109375" customWidth="1"/>
    <col min="3857" max="3857" width="10" customWidth="1"/>
    <col min="4099" max="4099" width="31.88671875" customWidth="1"/>
    <col min="4100" max="4100" width="9.88671875" customWidth="1"/>
    <col min="4101" max="4101" width="10.5546875" customWidth="1"/>
    <col min="4104" max="4104" width="10.6640625" customWidth="1"/>
    <col min="4106" max="4106" width="13.109375" bestFit="1" customWidth="1"/>
    <col min="4107" max="4107" width="10.109375" customWidth="1"/>
    <col min="4109" max="4109" width="11.33203125" bestFit="1" customWidth="1"/>
    <col min="4110" max="4110" width="10.109375" customWidth="1"/>
    <col min="4113" max="4113" width="10" customWidth="1"/>
    <col min="4355" max="4355" width="31.88671875" customWidth="1"/>
    <col min="4356" max="4356" width="9.88671875" customWidth="1"/>
    <col min="4357" max="4357" width="10.5546875" customWidth="1"/>
    <col min="4360" max="4360" width="10.6640625" customWidth="1"/>
    <col min="4362" max="4362" width="13.109375" bestFit="1" customWidth="1"/>
    <col min="4363" max="4363" width="10.109375" customWidth="1"/>
    <col min="4365" max="4365" width="11.33203125" bestFit="1" customWidth="1"/>
    <col min="4366" max="4366" width="10.109375" customWidth="1"/>
    <col min="4369" max="4369" width="10" customWidth="1"/>
    <col min="4611" max="4611" width="31.88671875" customWidth="1"/>
    <col min="4612" max="4612" width="9.88671875" customWidth="1"/>
    <col min="4613" max="4613" width="10.5546875" customWidth="1"/>
    <col min="4616" max="4616" width="10.6640625" customWidth="1"/>
    <col min="4618" max="4618" width="13.109375" bestFit="1" customWidth="1"/>
    <col min="4619" max="4619" width="10.109375" customWidth="1"/>
    <col min="4621" max="4621" width="11.33203125" bestFit="1" customWidth="1"/>
    <col min="4622" max="4622" width="10.109375" customWidth="1"/>
    <col min="4625" max="4625" width="10" customWidth="1"/>
    <col min="4867" max="4867" width="31.88671875" customWidth="1"/>
    <col min="4868" max="4868" width="9.88671875" customWidth="1"/>
    <col min="4869" max="4869" width="10.5546875" customWidth="1"/>
    <col min="4872" max="4872" width="10.6640625" customWidth="1"/>
    <col min="4874" max="4874" width="13.109375" bestFit="1" customWidth="1"/>
    <col min="4875" max="4875" width="10.109375" customWidth="1"/>
    <col min="4877" max="4877" width="11.33203125" bestFit="1" customWidth="1"/>
    <col min="4878" max="4878" width="10.109375" customWidth="1"/>
    <col min="4881" max="4881" width="10" customWidth="1"/>
    <col min="5123" max="5123" width="31.88671875" customWidth="1"/>
    <col min="5124" max="5124" width="9.88671875" customWidth="1"/>
    <col min="5125" max="5125" width="10.5546875" customWidth="1"/>
    <col min="5128" max="5128" width="10.6640625" customWidth="1"/>
    <col min="5130" max="5130" width="13.109375" bestFit="1" customWidth="1"/>
    <col min="5131" max="5131" width="10.109375" customWidth="1"/>
    <col min="5133" max="5133" width="11.33203125" bestFit="1" customWidth="1"/>
    <col min="5134" max="5134" width="10.109375" customWidth="1"/>
    <col min="5137" max="5137" width="10" customWidth="1"/>
    <col min="5379" max="5379" width="31.88671875" customWidth="1"/>
    <col min="5380" max="5380" width="9.88671875" customWidth="1"/>
    <col min="5381" max="5381" width="10.5546875" customWidth="1"/>
    <col min="5384" max="5384" width="10.6640625" customWidth="1"/>
    <col min="5386" max="5386" width="13.109375" bestFit="1" customWidth="1"/>
    <col min="5387" max="5387" width="10.109375" customWidth="1"/>
    <col min="5389" max="5389" width="11.33203125" bestFit="1" customWidth="1"/>
    <col min="5390" max="5390" width="10.109375" customWidth="1"/>
    <col min="5393" max="5393" width="10" customWidth="1"/>
    <col min="5635" max="5635" width="31.88671875" customWidth="1"/>
    <col min="5636" max="5636" width="9.88671875" customWidth="1"/>
    <col min="5637" max="5637" width="10.5546875" customWidth="1"/>
    <col min="5640" max="5640" width="10.6640625" customWidth="1"/>
    <col min="5642" max="5642" width="13.109375" bestFit="1" customWidth="1"/>
    <col min="5643" max="5643" width="10.109375" customWidth="1"/>
    <col min="5645" max="5645" width="11.33203125" bestFit="1" customWidth="1"/>
    <col min="5646" max="5646" width="10.109375" customWidth="1"/>
    <col min="5649" max="5649" width="10" customWidth="1"/>
    <col min="5891" max="5891" width="31.88671875" customWidth="1"/>
    <col min="5892" max="5892" width="9.88671875" customWidth="1"/>
    <col min="5893" max="5893" width="10.5546875" customWidth="1"/>
    <col min="5896" max="5896" width="10.6640625" customWidth="1"/>
    <col min="5898" max="5898" width="13.109375" bestFit="1" customWidth="1"/>
    <col min="5899" max="5899" width="10.109375" customWidth="1"/>
    <col min="5901" max="5901" width="11.33203125" bestFit="1" customWidth="1"/>
    <col min="5902" max="5902" width="10.109375" customWidth="1"/>
    <col min="5905" max="5905" width="10" customWidth="1"/>
    <col min="6147" max="6147" width="31.88671875" customWidth="1"/>
    <col min="6148" max="6148" width="9.88671875" customWidth="1"/>
    <col min="6149" max="6149" width="10.5546875" customWidth="1"/>
    <col min="6152" max="6152" width="10.6640625" customWidth="1"/>
    <col min="6154" max="6154" width="13.109375" bestFit="1" customWidth="1"/>
    <col min="6155" max="6155" width="10.109375" customWidth="1"/>
    <col min="6157" max="6157" width="11.33203125" bestFit="1" customWidth="1"/>
    <col min="6158" max="6158" width="10.109375" customWidth="1"/>
    <col min="6161" max="6161" width="10" customWidth="1"/>
    <col min="6403" max="6403" width="31.88671875" customWidth="1"/>
    <col min="6404" max="6404" width="9.88671875" customWidth="1"/>
    <col min="6405" max="6405" width="10.5546875" customWidth="1"/>
    <col min="6408" max="6408" width="10.6640625" customWidth="1"/>
    <col min="6410" max="6410" width="13.109375" bestFit="1" customWidth="1"/>
    <col min="6411" max="6411" width="10.109375" customWidth="1"/>
    <col min="6413" max="6413" width="11.33203125" bestFit="1" customWidth="1"/>
    <col min="6414" max="6414" width="10.109375" customWidth="1"/>
    <col min="6417" max="6417" width="10" customWidth="1"/>
    <col min="6659" max="6659" width="31.88671875" customWidth="1"/>
    <col min="6660" max="6660" width="9.88671875" customWidth="1"/>
    <col min="6661" max="6661" width="10.5546875" customWidth="1"/>
    <col min="6664" max="6664" width="10.6640625" customWidth="1"/>
    <col min="6666" max="6666" width="13.109375" bestFit="1" customWidth="1"/>
    <col min="6667" max="6667" width="10.109375" customWidth="1"/>
    <col min="6669" max="6669" width="11.33203125" bestFit="1" customWidth="1"/>
    <col min="6670" max="6670" width="10.109375" customWidth="1"/>
    <col min="6673" max="6673" width="10" customWidth="1"/>
    <col min="6915" max="6915" width="31.88671875" customWidth="1"/>
    <col min="6916" max="6916" width="9.88671875" customWidth="1"/>
    <col min="6917" max="6917" width="10.5546875" customWidth="1"/>
    <col min="6920" max="6920" width="10.6640625" customWidth="1"/>
    <col min="6922" max="6922" width="13.109375" bestFit="1" customWidth="1"/>
    <col min="6923" max="6923" width="10.109375" customWidth="1"/>
    <col min="6925" max="6925" width="11.33203125" bestFit="1" customWidth="1"/>
    <col min="6926" max="6926" width="10.109375" customWidth="1"/>
    <col min="6929" max="6929" width="10" customWidth="1"/>
    <col min="7171" max="7171" width="31.88671875" customWidth="1"/>
    <col min="7172" max="7172" width="9.88671875" customWidth="1"/>
    <col min="7173" max="7173" width="10.5546875" customWidth="1"/>
    <col min="7176" max="7176" width="10.6640625" customWidth="1"/>
    <col min="7178" max="7178" width="13.109375" bestFit="1" customWidth="1"/>
    <col min="7179" max="7179" width="10.109375" customWidth="1"/>
    <col min="7181" max="7181" width="11.33203125" bestFit="1" customWidth="1"/>
    <col min="7182" max="7182" width="10.109375" customWidth="1"/>
    <col min="7185" max="7185" width="10" customWidth="1"/>
    <col min="7427" max="7427" width="31.88671875" customWidth="1"/>
    <col min="7428" max="7428" width="9.88671875" customWidth="1"/>
    <col min="7429" max="7429" width="10.5546875" customWidth="1"/>
    <col min="7432" max="7432" width="10.6640625" customWidth="1"/>
    <col min="7434" max="7434" width="13.109375" bestFit="1" customWidth="1"/>
    <col min="7435" max="7435" width="10.109375" customWidth="1"/>
    <col min="7437" max="7437" width="11.33203125" bestFit="1" customWidth="1"/>
    <col min="7438" max="7438" width="10.109375" customWidth="1"/>
    <col min="7441" max="7441" width="10" customWidth="1"/>
    <col min="7683" max="7683" width="31.88671875" customWidth="1"/>
    <col min="7684" max="7684" width="9.88671875" customWidth="1"/>
    <col min="7685" max="7685" width="10.5546875" customWidth="1"/>
    <col min="7688" max="7688" width="10.6640625" customWidth="1"/>
    <col min="7690" max="7690" width="13.109375" bestFit="1" customWidth="1"/>
    <col min="7691" max="7691" width="10.109375" customWidth="1"/>
    <col min="7693" max="7693" width="11.33203125" bestFit="1" customWidth="1"/>
    <col min="7694" max="7694" width="10.109375" customWidth="1"/>
    <col min="7697" max="7697" width="10" customWidth="1"/>
    <col min="7939" max="7939" width="31.88671875" customWidth="1"/>
    <col min="7940" max="7940" width="9.88671875" customWidth="1"/>
    <col min="7941" max="7941" width="10.5546875" customWidth="1"/>
    <col min="7944" max="7944" width="10.6640625" customWidth="1"/>
    <col min="7946" max="7946" width="13.109375" bestFit="1" customWidth="1"/>
    <col min="7947" max="7947" width="10.109375" customWidth="1"/>
    <col min="7949" max="7949" width="11.33203125" bestFit="1" customWidth="1"/>
    <col min="7950" max="7950" width="10.109375" customWidth="1"/>
    <col min="7953" max="7953" width="10" customWidth="1"/>
    <col min="8195" max="8195" width="31.88671875" customWidth="1"/>
    <col min="8196" max="8196" width="9.88671875" customWidth="1"/>
    <col min="8197" max="8197" width="10.5546875" customWidth="1"/>
    <col min="8200" max="8200" width="10.6640625" customWidth="1"/>
    <col min="8202" max="8202" width="13.109375" bestFit="1" customWidth="1"/>
    <col min="8203" max="8203" width="10.109375" customWidth="1"/>
    <col min="8205" max="8205" width="11.33203125" bestFit="1" customWidth="1"/>
    <col min="8206" max="8206" width="10.109375" customWidth="1"/>
    <col min="8209" max="8209" width="10" customWidth="1"/>
    <col min="8451" max="8451" width="31.88671875" customWidth="1"/>
    <col min="8452" max="8452" width="9.88671875" customWidth="1"/>
    <col min="8453" max="8453" width="10.5546875" customWidth="1"/>
    <col min="8456" max="8456" width="10.6640625" customWidth="1"/>
    <col min="8458" max="8458" width="13.109375" bestFit="1" customWidth="1"/>
    <col min="8459" max="8459" width="10.109375" customWidth="1"/>
    <col min="8461" max="8461" width="11.33203125" bestFit="1" customWidth="1"/>
    <col min="8462" max="8462" width="10.109375" customWidth="1"/>
    <col min="8465" max="8465" width="10" customWidth="1"/>
    <col min="8707" max="8707" width="31.88671875" customWidth="1"/>
    <col min="8708" max="8708" width="9.88671875" customWidth="1"/>
    <col min="8709" max="8709" width="10.5546875" customWidth="1"/>
    <col min="8712" max="8712" width="10.6640625" customWidth="1"/>
    <col min="8714" max="8714" width="13.109375" bestFit="1" customWidth="1"/>
    <col min="8715" max="8715" width="10.109375" customWidth="1"/>
    <col min="8717" max="8717" width="11.33203125" bestFit="1" customWidth="1"/>
    <col min="8718" max="8718" width="10.109375" customWidth="1"/>
    <col min="8721" max="8721" width="10" customWidth="1"/>
    <col min="8963" max="8963" width="31.88671875" customWidth="1"/>
    <col min="8964" max="8964" width="9.88671875" customWidth="1"/>
    <col min="8965" max="8965" width="10.5546875" customWidth="1"/>
    <col min="8968" max="8968" width="10.6640625" customWidth="1"/>
    <col min="8970" max="8970" width="13.109375" bestFit="1" customWidth="1"/>
    <col min="8971" max="8971" width="10.109375" customWidth="1"/>
    <col min="8973" max="8973" width="11.33203125" bestFit="1" customWidth="1"/>
    <col min="8974" max="8974" width="10.109375" customWidth="1"/>
    <col min="8977" max="8977" width="10" customWidth="1"/>
    <col min="9219" max="9219" width="31.88671875" customWidth="1"/>
    <col min="9220" max="9220" width="9.88671875" customWidth="1"/>
    <col min="9221" max="9221" width="10.5546875" customWidth="1"/>
    <col min="9224" max="9224" width="10.6640625" customWidth="1"/>
    <col min="9226" max="9226" width="13.109375" bestFit="1" customWidth="1"/>
    <col min="9227" max="9227" width="10.109375" customWidth="1"/>
    <col min="9229" max="9229" width="11.33203125" bestFit="1" customWidth="1"/>
    <col min="9230" max="9230" width="10.109375" customWidth="1"/>
    <col min="9233" max="9233" width="10" customWidth="1"/>
    <col min="9475" max="9475" width="31.88671875" customWidth="1"/>
    <col min="9476" max="9476" width="9.88671875" customWidth="1"/>
    <col min="9477" max="9477" width="10.5546875" customWidth="1"/>
    <col min="9480" max="9480" width="10.6640625" customWidth="1"/>
    <col min="9482" max="9482" width="13.109375" bestFit="1" customWidth="1"/>
    <col min="9483" max="9483" width="10.109375" customWidth="1"/>
    <col min="9485" max="9485" width="11.33203125" bestFit="1" customWidth="1"/>
    <col min="9486" max="9486" width="10.109375" customWidth="1"/>
    <col min="9489" max="9489" width="10" customWidth="1"/>
    <col min="9731" max="9731" width="31.88671875" customWidth="1"/>
    <col min="9732" max="9732" width="9.88671875" customWidth="1"/>
    <col min="9733" max="9733" width="10.5546875" customWidth="1"/>
    <col min="9736" max="9736" width="10.6640625" customWidth="1"/>
    <col min="9738" max="9738" width="13.109375" bestFit="1" customWidth="1"/>
    <col min="9739" max="9739" width="10.109375" customWidth="1"/>
    <col min="9741" max="9741" width="11.33203125" bestFit="1" customWidth="1"/>
    <col min="9742" max="9742" width="10.109375" customWidth="1"/>
    <col min="9745" max="9745" width="10" customWidth="1"/>
    <col min="9987" max="9987" width="31.88671875" customWidth="1"/>
    <col min="9988" max="9988" width="9.88671875" customWidth="1"/>
    <col min="9989" max="9989" width="10.5546875" customWidth="1"/>
    <col min="9992" max="9992" width="10.6640625" customWidth="1"/>
    <col min="9994" max="9994" width="13.109375" bestFit="1" customWidth="1"/>
    <col min="9995" max="9995" width="10.109375" customWidth="1"/>
    <col min="9997" max="9997" width="11.33203125" bestFit="1" customWidth="1"/>
    <col min="9998" max="9998" width="10.109375" customWidth="1"/>
    <col min="10001" max="10001" width="10" customWidth="1"/>
    <col min="10243" max="10243" width="31.88671875" customWidth="1"/>
    <col min="10244" max="10244" width="9.88671875" customWidth="1"/>
    <col min="10245" max="10245" width="10.5546875" customWidth="1"/>
    <col min="10248" max="10248" width="10.6640625" customWidth="1"/>
    <col min="10250" max="10250" width="13.109375" bestFit="1" customWidth="1"/>
    <col min="10251" max="10251" width="10.109375" customWidth="1"/>
    <col min="10253" max="10253" width="11.33203125" bestFit="1" customWidth="1"/>
    <col min="10254" max="10254" width="10.109375" customWidth="1"/>
    <col min="10257" max="10257" width="10" customWidth="1"/>
    <col min="10499" max="10499" width="31.88671875" customWidth="1"/>
    <col min="10500" max="10500" width="9.88671875" customWidth="1"/>
    <col min="10501" max="10501" width="10.5546875" customWidth="1"/>
    <col min="10504" max="10504" width="10.6640625" customWidth="1"/>
    <col min="10506" max="10506" width="13.109375" bestFit="1" customWidth="1"/>
    <col min="10507" max="10507" width="10.109375" customWidth="1"/>
    <col min="10509" max="10509" width="11.33203125" bestFit="1" customWidth="1"/>
    <col min="10510" max="10510" width="10.109375" customWidth="1"/>
    <col min="10513" max="10513" width="10" customWidth="1"/>
    <col min="10755" max="10755" width="31.88671875" customWidth="1"/>
    <col min="10756" max="10756" width="9.88671875" customWidth="1"/>
    <col min="10757" max="10757" width="10.5546875" customWidth="1"/>
    <col min="10760" max="10760" width="10.6640625" customWidth="1"/>
    <col min="10762" max="10762" width="13.109375" bestFit="1" customWidth="1"/>
    <col min="10763" max="10763" width="10.109375" customWidth="1"/>
    <col min="10765" max="10765" width="11.33203125" bestFit="1" customWidth="1"/>
    <col min="10766" max="10766" width="10.109375" customWidth="1"/>
    <col min="10769" max="10769" width="10" customWidth="1"/>
    <col min="11011" max="11011" width="31.88671875" customWidth="1"/>
    <col min="11012" max="11012" width="9.88671875" customWidth="1"/>
    <col min="11013" max="11013" width="10.5546875" customWidth="1"/>
    <col min="11016" max="11016" width="10.6640625" customWidth="1"/>
    <col min="11018" max="11018" width="13.109375" bestFit="1" customWidth="1"/>
    <col min="11019" max="11019" width="10.109375" customWidth="1"/>
    <col min="11021" max="11021" width="11.33203125" bestFit="1" customWidth="1"/>
    <col min="11022" max="11022" width="10.109375" customWidth="1"/>
    <col min="11025" max="11025" width="10" customWidth="1"/>
    <col min="11267" max="11267" width="31.88671875" customWidth="1"/>
    <col min="11268" max="11268" width="9.88671875" customWidth="1"/>
    <col min="11269" max="11269" width="10.5546875" customWidth="1"/>
    <col min="11272" max="11272" width="10.6640625" customWidth="1"/>
    <col min="11274" max="11274" width="13.109375" bestFit="1" customWidth="1"/>
    <col min="11275" max="11275" width="10.109375" customWidth="1"/>
    <col min="11277" max="11277" width="11.33203125" bestFit="1" customWidth="1"/>
    <col min="11278" max="11278" width="10.109375" customWidth="1"/>
    <col min="11281" max="11281" width="10" customWidth="1"/>
    <col min="11523" max="11523" width="31.88671875" customWidth="1"/>
    <col min="11524" max="11524" width="9.88671875" customWidth="1"/>
    <col min="11525" max="11525" width="10.5546875" customWidth="1"/>
    <col min="11528" max="11528" width="10.6640625" customWidth="1"/>
    <col min="11530" max="11530" width="13.109375" bestFit="1" customWidth="1"/>
    <col min="11531" max="11531" width="10.109375" customWidth="1"/>
    <col min="11533" max="11533" width="11.33203125" bestFit="1" customWidth="1"/>
    <col min="11534" max="11534" width="10.109375" customWidth="1"/>
    <col min="11537" max="11537" width="10" customWidth="1"/>
    <col min="11779" max="11779" width="31.88671875" customWidth="1"/>
    <col min="11780" max="11780" width="9.88671875" customWidth="1"/>
    <col min="11781" max="11781" width="10.5546875" customWidth="1"/>
    <col min="11784" max="11784" width="10.6640625" customWidth="1"/>
    <col min="11786" max="11786" width="13.109375" bestFit="1" customWidth="1"/>
    <col min="11787" max="11787" width="10.109375" customWidth="1"/>
    <col min="11789" max="11789" width="11.33203125" bestFit="1" customWidth="1"/>
    <col min="11790" max="11790" width="10.109375" customWidth="1"/>
    <col min="11793" max="11793" width="10" customWidth="1"/>
    <col min="12035" max="12035" width="31.88671875" customWidth="1"/>
    <col min="12036" max="12036" width="9.88671875" customWidth="1"/>
    <col min="12037" max="12037" width="10.5546875" customWidth="1"/>
    <col min="12040" max="12040" width="10.6640625" customWidth="1"/>
    <col min="12042" max="12042" width="13.109375" bestFit="1" customWidth="1"/>
    <col min="12043" max="12043" width="10.109375" customWidth="1"/>
    <col min="12045" max="12045" width="11.33203125" bestFit="1" customWidth="1"/>
    <col min="12046" max="12046" width="10.109375" customWidth="1"/>
    <col min="12049" max="12049" width="10" customWidth="1"/>
    <col min="12291" max="12291" width="31.88671875" customWidth="1"/>
    <col min="12292" max="12292" width="9.88671875" customWidth="1"/>
    <col min="12293" max="12293" width="10.5546875" customWidth="1"/>
    <col min="12296" max="12296" width="10.6640625" customWidth="1"/>
    <col min="12298" max="12298" width="13.109375" bestFit="1" customWidth="1"/>
    <col min="12299" max="12299" width="10.109375" customWidth="1"/>
    <col min="12301" max="12301" width="11.33203125" bestFit="1" customWidth="1"/>
    <col min="12302" max="12302" width="10.109375" customWidth="1"/>
    <col min="12305" max="12305" width="10" customWidth="1"/>
    <col min="12547" max="12547" width="31.88671875" customWidth="1"/>
    <col min="12548" max="12548" width="9.88671875" customWidth="1"/>
    <col min="12549" max="12549" width="10.5546875" customWidth="1"/>
    <col min="12552" max="12552" width="10.6640625" customWidth="1"/>
    <col min="12554" max="12554" width="13.109375" bestFit="1" customWidth="1"/>
    <col min="12555" max="12555" width="10.109375" customWidth="1"/>
    <col min="12557" max="12557" width="11.33203125" bestFit="1" customWidth="1"/>
    <col min="12558" max="12558" width="10.109375" customWidth="1"/>
    <col min="12561" max="12561" width="10" customWidth="1"/>
    <col min="12803" max="12803" width="31.88671875" customWidth="1"/>
    <col min="12804" max="12804" width="9.88671875" customWidth="1"/>
    <col min="12805" max="12805" width="10.5546875" customWidth="1"/>
    <col min="12808" max="12808" width="10.6640625" customWidth="1"/>
    <col min="12810" max="12810" width="13.109375" bestFit="1" customWidth="1"/>
    <col min="12811" max="12811" width="10.109375" customWidth="1"/>
    <col min="12813" max="12813" width="11.33203125" bestFit="1" customWidth="1"/>
    <col min="12814" max="12814" width="10.109375" customWidth="1"/>
    <col min="12817" max="12817" width="10" customWidth="1"/>
    <col min="13059" max="13059" width="31.88671875" customWidth="1"/>
    <col min="13060" max="13060" width="9.88671875" customWidth="1"/>
    <col min="13061" max="13061" width="10.5546875" customWidth="1"/>
    <col min="13064" max="13064" width="10.6640625" customWidth="1"/>
    <col min="13066" max="13066" width="13.109375" bestFit="1" customWidth="1"/>
    <col min="13067" max="13067" width="10.109375" customWidth="1"/>
    <col min="13069" max="13069" width="11.33203125" bestFit="1" customWidth="1"/>
    <col min="13070" max="13070" width="10.109375" customWidth="1"/>
    <col min="13073" max="13073" width="10" customWidth="1"/>
    <col min="13315" max="13315" width="31.88671875" customWidth="1"/>
    <col min="13316" max="13316" width="9.88671875" customWidth="1"/>
    <col min="13317" max="13317" width="10.5546875" customWidth="1"/>
    <col min="13320" max="13320" width="10.6640625" customWidth="1"/>
    <col min="13322" max="13322" width="13.109375" bestFit="1" customWidth="1"/>
    <col min="13323" max="13323" width="10.109375" customWidth="1"/>
    <col min="13325" max="13325" width="11.33203125" bestFit="1" customWidth="1"/>
    <col min="13326" max="13326" width="10.109375" customWidth="1"/>
    <col min="13329" max="13329" width="10" customWidth="1"/>
    <col min="13571" max="13571" width="31.88671875" customWidth="1"/>
    <col min="13572" max="13572" width="9.88671875" customWidth="1"/>
    <col min="13573" max="13573" width="10.5546875" customWidth="1"/>
    <col min="13576" max="13576" width="10.6640625" customWidth="1"/>
    <col min="13578" max="13578" width="13.109375" bestFit="1" customWidth="1"/>
    <col min="13579" max="13579" width="10.109375" customWidth="1"/>
    <col min="13581" max="13581" width="11.33203125" bestFit="1" customWidth="1"/>
    <col min="13582" max="13582" width="10.109375" customWidth="1"/>
    <col min="13585" max="13585" width="10" customWidth="1"/>
    <col min="13827" max="13827" width="31.88671875" customWidth="1"/>
    <col min="13828" max="13828" width="9.88671875" customWidth="1"/>
    <col min="13829" max="13829" width="10.5546875" customWidth="1"/>
    <col min="13832" max="13832" width="10.6640625" customWidth="1"/>
    <col min="13834" max="13834" width="13.109375" bestFit="1" customWidth="1"/>
    <col min="13835" max="13835" width="10.109375" customWidth="1"/>
    <col min="13837" max="13837" width="11.33203125" bestFit="1" customWidth="1"/>
    <col min="13838" max="13838" width="10.109375" customWidth="1"/>
    <col min="13841" max="13841" width="10" customWidth="1"/>
    <col min="14083" max="14083" width="31.88671875" customWidth="1"/>
    <col min="14084" max="14084" width="9.88671875" customWidth="1"/>
    <col min="14085" max="14085" width="10.5546875" customWidth="1"/>
    <col min="14088" max="14088" width="10.6640625" customWidth="1"/>
    <col min="14090" max="14090" width="13.109375" bestFit="1" customWidth="1"/>
    <col min="14091" max="14091" width="10.109375" customWidth="1"/>
    <col min="14093" max="14093" width="11.33203125" bestFit="1" customWidth="1"/>
    <col min="14094" max="14094" width="10.109375" customWidth="1"/>
    <col min="14097" max="14097" width="10" customWidth="1"/>
    <col min="14339" max="14339" width="31.88671875" customWidth="1"/>
    <col min="14340" max="14340" width="9.88671875" customWidth="1"/>
    <col min="14341" max="14341" width="10.5546875" customWidth="1"/>
    <col min="14344" max="14344" width="10.6640625" customWidth="1"/>
    <col min="14346" max="14346" width="13.109375" bestFit="1" customWidth="1"/>
    <col min="14347" max="14347" width="10.109375" customWidth="1"/>
    <col min="14349" max="14349" width="11.33203125" bestFit="1" customWidth="1"/>
    <col min="14350" max="14350" width="10.109375" customWidth="1"/>
    <col min="14353" max="14353" width="10" customWidth="1"/>
    <col min="14595" max="14595" width="31.88671875" customWidth="1"/>
    <col min="14596" max="14596" width="9.88671875" customWidth="1"/>
    <col min="14597" max="14597" width="10.5546875" customWidth="1"/>
    <col min="14600" max="14600" width="10.6640625" customWidth="1"/>
    <col min="14602" max="14602" width="13.109375" bestFit="1" customWidth="1"/>
    <col min="14603" max="14603" width="10.109375" customWidth="1"/>
    <col min="14605" max="14605" width="11.33203125" bestFit="1" customWidth="1"/>
    <col min="14606" max="14606" width="10.109375" customWidth="1"/>
    <col min="14609" max="14609" width="10" customWidth="1"/>
    <col min="14851" max="14851" width="31.88671875" customWidth="1"/>
    <col min="14852" max="14852" width="9.88671875" customWidth="1"/>
    <col min="14853" max="14853" width="10.5546875" customWidth="1"/>
    <col min="14856" max="14856" width="10.6640625" customWidth="1"/>
    <col min="14858" max="14858" width="13.109375" bestFit="1" customWidth="1"/>
    <col min="14859" max="14859" width="10.109375" customWidth="1"/>
    <col min="14861" max="14861" width="11.33203125" bestFit="1" customWidth="1"/>
    <col min="14862" max="14862" width="10.109375" customWidth="1"/>
    <col min="14865" max="14865" width="10" customWidth="1"/>
    <col min="15107" max="15107" width="31.88671875" customWidth="1"/>
    <col min="15108" max="15108" width="9.88671875" customWidth="1"/>
    <col min="15109" max="15109" width="10.5546875" customWidth="1"/>
    <col min="15112" max="15112" width="10.6640625" customWidth="1"/>
    <col min="15114" max="15114" width="13.109375" bestFit="1" customWidth="1"/>
    <col min="15115" max="15115" width="10.109375" customWidth="1"/>
    <col min="15117" max="15117" width="11.33203125" bestFit="1" customWidth="1"/>
    <col min="15118" max="15118" width="10.109375" customWidth="1"/>
    <col min="15121" max="15121" width="10" customWidth="1"/>
    <col min="15363" max="15363" width="31.88671875" customWidth="1"/>
    <col min="15364" max="15364" width="9.88671875" customWidth="1"/>
    <col min="15365" max="15365" width="10.5546875" customWidth="1"/>
    <col min="15368" max="15368" width="10.6640625" customWidth="1"/>
    <col min="15370" max="15370" width="13.109375" bestFit="1" customWidth="1"/>
    <col min="15371" max="15371" width="10.109375" customWidth="1"/>
    <col min="15373" max="15373" width="11.33203125" bestFit="1" customWidth="1"/>
    <col min="15374" max="15374" width="10.109375" customWidth="1"/>
    <col min="15377" max="15377" width="10" customWidth="1"/>
    <col min="15619" max="15619" width="31.88671875" customWidth="1"/>
    <col min="15620" max="15620" width="9.88671875" customWidth="1"/>
    <col min="15621" max="15621" width="10.5546875" customWidth="1"/>
    <col min="15624" max="15624" width="10.6640625" customWidth="1"/>
    <col min="15626" max="15626" width="13.109375" bestFit="1" customWidth="1"/>
    <col min="15627" max="15627" width="10.109375" customWidth="1"/>
    <col min="15629" max="15629" width="11.33203125" bestFit="1" customWidth="1"/>
    <col min="15630" max="15630" width="10.109375" customWidth="1"/>
    <col min="15633" max="15633" width="10" customWidth="1"/>
    <col min="15875" max="15875" width="31.88671875" customWidth="1"/>
    <col min="15876" max="15876" width="9.88671875" customWidth="1"/>
    <col min="15877" max="15877" width="10.5546875" customWidth="1"/>
    <col min="15880" max="15880" width="10.6640625" customWidth="1"/>
    <col min="15882" max="15882" width="13.109375" bestFit="1" customWidth="1"/>
    <col min="15883" max="15883" width="10.109375" customWidth="1"/>
    <col min="15885" max="15885" width="11.33203125" bestFit="1" customWidth="1"/>
    <col min="15886" max="15886" width="10.109375" customWidth="1"/>
    <col min="15889" max="15889" width="10" customWidth="1"/>
    <col min="16131" max="16131" width="31.88671875" customWidth="1"/>
    <col min="16132" max="16132" width="9.88671875" customWidth="1"/>
    <col min="16133" max="16133" width="10.5546875" customWidth="1"/>
    <col min="16136" max="16136" width="10.6640625" customWidth="1"/>
    <col min="16138" max="16138" width="13.109375" bestFit="1" customWidth="1"/>
    <col min="16139" max="16139" width="10.109375" customWidth="1"/>
    <col min="16141" max="16141" width="11.33203125" bestFit="1" customWidth="1"/>
    <col min="16142" max="16142" width="10.109375" customWidth="1"/>
    <col min="16145" max="16145" width="10" customWidth="1"/>
  </cols>
  <sheetData>
    <row r="1" spans="1:18" ht="15.6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8"/>
      <c r="N1" s="126"/>
      <c r="O1" s="126"/>
      <c r="P1" s="126"/>
      <c r="Q1" s="126"/>
      <c r="R1" s="126"/>
    </row>
    <row r="2" spans="1:18" ht="15.6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8"/>
      <c r="N2" s="126"/>
      <c r="O2" s="126"/>
      <c r="P2" s="126"/>
      <c r="Q2" s="126"/>
      <c r="R2" s="126"/>
    </row>
    <row r="3" spans="1:18" ht="15.6">
      <c r="B3" s="574" t="s">
        <v>179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</row>
    <row r="4" spans="1:18" ht="19.5" customHeight="1">
      <c r="B4" s="575" t="s">
        <v>191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</row>
    <row r="5" spans="1:18" ht="15.6">
      <c r="B5" s="574" t="s">
        <v>297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</row>
    <row r="6" spans="1:18" ht="15.6">
      <c r="B6" s="574" t="s">
        <v>301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</row>
    <row r="7" spans="1:18">
      <c r="B7" s="576" t="s">
        <v>134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</row>
    <row r="8" spans="1:18" ht="15.6"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8" t="s">
        <v>180</v>
      </c>
    </row>
    <row r="9" spans="1:18" s="167" customFormat="1" ht="15.6" customHeight="1">
      <c r="A9" s="568"/>
      <c r="B9" s="563" t="s">
        <v>1</v>
      </c>
      <c r="C9" s="571" t="s">
        <v>299</v>
      </c>
      <c r="D9" s="563" t="s">
        <v>136</v>
      </c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</row>
    <row r="10" spans="1:18" s="167" customFormat="1" ht="15.6">
      <c r="A10" s="569"/>
      <c r="B10" s="563"/>
      <c r="C10" s="572"/>
      <c r="D10" s="563" t="s">
        <v>57</v>
      </c>
      <c r="E10" s="563"/>
      <c r="F10" s="563"/>
      <c r="G10" s="563" t="s">
        <v>28</v>
      </c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</row>
    <row r="11" spans="1:18" s="167" customFormat="1" ht="15.6">
      <c r="A11" s="569"/>
      <c r="B11" s="563"/>
      <c r="C11" s="572"/>
      <c r="D11" s="563"/>
      <c r="E11" s="563"/>
      <c r="F11" s="563"/>
      <c r="G11" s="563" t="s">
        <v>2</v>
      </c>
      <c r="H11" s="563"/>
      <c r="I11" s="563"/>
      <c r="J11" s="563" t="s">
        <v>7</v>
      </c>
      <c r="K11" s="563"/>
      <c r="L11" s="563"/>
      <c r="M11" s="563" t="s">
        <v>137</v>
      </c>
      <c r="N11" s="563"/>
      <c r="O11" s="563"/>
      <c r="P11" s="563" t="s">
        <v>17</v>
      </c>
      <c r="Q11" s="563"/>
      <c r="R11" s="563"/>
    </row>
    <row r="12" spans="1:18" s="167" customFormat="1" ht="86.4" customHeight="1">
      <c r="A12" s="570"/>
      <c r="B12" s="563"/>
      <c r="C12" s="573"/>
      <c r="D12" s="134" t="s">
        <v>302</v>
      </c>
      <c r="E12" s="134" t="s">
        <v>303</v>
      </c>
      <c r="F12" s="134" t="s">
        <v>96</v>
      </c>
      <c r="G12" s="134" t="str">
        <f>D12</f>
        <v>план на  2018 год</v>
      </c>
      <c r="H12" s="134" t="str">
        <f>E12</f>
        <v xml:space="preserve">кассовые расходы за   2018 год </v>
      </c>
      <c r="I12" s="134" t="s">
        <v>96</v>
      </c>
      <c r="J12" s="134" t="str">
        <f>G12</f>
        <v>план на  2018 год</v>
      </c>
      <c r="K12" s="134" t="str">
        <f>H12</f>
        <v xml:space="preserve">кассовые расходы за   2018 год </v>
      </c>
      <c r="L12" s="134" t="s">
        <v>96</v>
      </c>
      <c r="M12" s="134" t="str">
        <f>J12</f>
        <v>план на  2018 год</v>
      </c>
      <c r="N12" s="134" t="str">
        <f>K12</f>
        <v xml:space="preserve">кассовые расходы за   2018 год </v>
      </c>
      <c r="O12" s="134" t="s">
        <v>96</v>
      </c>
      <c r="P12" s="134" t="str">
        <f>M12</f>
        <v>план на  2018 год</v>
      </c>
      <c r="Q12" s="134" t="str">
        <f>N12</f>
        <v xml:space="preserve">кассовые расходы за   2018 год </v>
      </c>
      <c r="R12" s="134" t="s">
        <v>96</v>
      </c>
    </row>
    <row r="13" spans="1:18" s="135" customFormat="1">
      <c r="B13" s="232">
        <v>1</v>
      </c>
      <c r="C13" s="232"/>
      <c r="D13" s="232">
        <v>2</v>
      </c>
      <c r="E13" s="232">
        <v>3</v>
      </c>
      <c r="F13" s="232">
        <v>4</v>
      </c>
      <c r="G13" s="232">
        <v>5</v>
      </c>
      <c r="H13" s="232">
        <v>6</v>
      </c>
      <c r="I13" s="232">
        <v>7</v>
      </c>
      <c r="J13" s="232">
        <v>8</v>
      </c>
      <c r="K13" s="232">
        <v>9</v>
      </c>
      <c r="L13" s="232">
        <v>10</v>
      </c>
      <c r="M13" s="232">
        <v>11</v>
      </c>
      <c r="N13" s="232">
        <v>12</v>
      </c>
      <c r="O13" s="232">
        <v>13</v>
      </c>
      <c r="P13" s="232">
        <v>14</v>
      </c>
      <c r="Q13" s="232">
        <v>15</v>
      </c>
      <c r="R13" s="232">
        <v>16</v>
      </c>
    </row>
    <row r="14" spans="1:18" s="173" customFormat="1" ht="44.25" customHeight="1">
      <c r="A14" s="168" t="s">
        <v>192</v>
      </c>
      <c r="B14" s="169" t="s">
        <v>193</v>
      </c>
      <c r="C14" s="261">
        <f>C16+C17+C21</f>
        <v>29987.4</v>
      </c>
      <c r="D14" s="261">
        <f>D16+D17+D21</f>
        <v>29987.4</v>
      </c>
      <c r="E14" s="261">
        <f>E16+E17+E21</f>
        <v>29135.8</v>
      </c>
      <c r="F14" s="172">
        <f>E14/D14</f>
        <v>0.97199999999999998</v>
      </c>
      <c r="G14" s="170"/>
      <c r="H14" s="170"/>
      <c r="I14" s="170"/>
      <c r="J14" s="171"/>
      <c r="K14" s="171"/>
      <c r="L14" s="172"/>
      <c r="M14" s="261">
        <f>D14</f>
        <v>29987.4</v>
      </c>
      <c r="N14" s="261">
        <f>E14</f>
        <v>29135.8</v>
      </c>
      <c r="O14" s="172">
        <f>N14/M14</f>
        <v>0.97199999999999998</v>
      </c>
      <c r="P14" s="170"/>
    </row>
    <row r="15" spans="1:18" s="173" customFormat="1" ht="86.25" hidden="1" customHeight="1">
      <c r="A15" s="168"/>
      <c r="B15" s="174"/>
      <c r="C15" s="262"/>
      <c r="D15" s="263">
        <f t="shared" ref="D15:D20" si="0">J15+M15</f>
        <v>0</v>
      </c>
      <c r="E15" s="263">
        <f t="shared" ref="E15" si="1">H15+K15+N15+Q15</f>
        <v>0</v>
      </c>
      <c r="F15" s="177" t="e">
        <f t="shared" ref="F15:F22" si="2">E15/D15</f>
        <v>#DIV/0!</v>
      </c>
      <c r="G15" s="175"/>
      <c r="H15" s="175"/>
      <c r="I15" s="175"/>
      <c r="J15" s="176"/>
      <c r="K15" s="176"/>
      <c r="L15" s="177"/>
      <c r="M15" s="263">
        <f t="shared" ref="M15:M20" si="3">S15+V15</f>
        <v>0</v>
      </c>
      <c r="N15" s="263">
        <f t="shared" ref="N15" si="4">Q15+T15+W15+Z15</f>
        <v>0</v>
      </c>
      <c r="O15" s="172" t="e">
        <f t="shared" ref="O15:O25" si="5">N15/M15</f>
        <v>#DIV/0!</v>
      </c>
      <c r="P15" s="175"/>
      <c r="Q15" s="178"/>
      <c r="R15" s="178"/>
    </row>
    <row r="16" spans="1:18" s="173" customFormat="1" ht="36" customHeight="1">
      <c r="A16" s="179" t="s">
        <v>139</v>
      </c>
      <c r="B16" s="180" t="s">
        <v>194</v>
      </c>
      <c r="C16" s="264">
        <v>17122.400000000001</v>
      </c>
      <c r="D16" s="265">
        <f>C16</f>
        <v>17122.400000000001</v>
      </c>
      <c r="E16" s="265">
        <v>17363.099999999999</v>
      </c>
      <c r="F16" s="177">
        <f t="shared" si="2"/>
        <v>1.014</v>
      </c>
      <c r="G16" s="175"/>
      <c r="H16" s="175"/>
      <c r="I16" s="175"/>
      <c r="J16" s="176"/>
      <c r="K16" s="176"/>
      <c r="L16" s="177"/>
      <c r="M16" s="265">
        <f>D16</f>
        <v>17122.400000000001</v>
      </c>
      <c r="N16" s="265">
        <f>E16</f>
        <v>17363.099999999999</v>
      </c>
      <c r="O16" s="177">
        <f t="shared" si="5"/>
        <v>1.014</v>
      </c>
      <c r="P16" s="175"/>
      <c r="Q16" s="178"/>
      <c r="R16" s="178"/>
    </row>
    <row r="17" spans="1:20" s="184" customFormat="1" ht="37.5" customHeight="1">
      <c r="A17" s="179" t="s">
        <v>151</v>
      </c>
      <c r="B17" s="180" t="s">
        <v>195</v>
      </c>
      <c r="C17" s="264">
        <v>7044.7</v>
      </c>
      <c r="D17" s="265">
        <f>C17</f>
        <v>7044.7</v>
      </c>
      <c r="E17" s="265">
        <v>6436.8</v>
      </c>
      <c r="F17" s="177">
        <f t="shared" si="2"/>
        <v>0.91400000000000003</v>
      </c>
      <c r="G17" s="181"/>
      <c r="H17" s="181"/>
      <c r="I17" s="181"/>
      <c r="J17" s="176"/>
      <c r="K17" s="182"/>
      <c r="L17" s="177"/>
      <c r="M17" s="265">
        <f>D17</f>
        <v>7044.7</v>
      </c>
      <c r="N17" s="265">
        <f>E17</f>
        <v>6436.8</v>
      </c>
      <c r="O17" s="177">
        <f t="shared" si="5"/>
        <v>0.91400000000000003</v>
      </c>
      <c r="P17" s="181"/>
      <c r="Q17" s="183"/>
      <c r="R17" s="183"/>
    </row>
    <row r="18" spans="1:20" s="187" customFormat="1" ht="114.75" hidden="1" customHeight="1">
      <c r="A18" s="185"/>
      <c r="B18" s="186"/>
      <c r="C18" s="266">
        <f>4876900/1000</f>
        <v>4876.8999999999996</v>
      </c>
      <c r="D18" s="263">
        <f t="shared" si="0"/>
        <v>0</v>
      </c>
      <c r="E18" s="263">
        <f t="shared" ref="E18:E20" si="6">N18</f>
        <v>0</v>
      </c>
      <c r="F18" s="177" t="e">
        <f t="shared" si="2"/>
        <v>#DIV/0!</v>
      </c>
      <c r="G18" s="181"/>
      <c r="H18" s="181"/>
      <c r="I18" s="181"/>
      <c r="J18" s="176"/>
      <c r="K18" s="182"/>
      <c r="L18" s="177"/>
      <c r="M18" s="263">
        <f t="shared" si="3"/>
        <v>0</v>
      </c>
      <c r="N18" s="263">
        <f t="shared" ref="N18:N20" si="7">W18</f>
        <v>0</v>
      </c>
      <c r="O18" s="177" t="e">
        <f t="shared" si="5"/>
        <v>#DIV/0!</v>
      </c>
      <c r="P18" s="181"/>
      <c r="Q18" s="183"/>
      <c r="R18" s="183"/>
    </row>
    <row r="19" spans="1:20" s="187" customFormat="1" ht="56.25" hidden="1" customHeight="1">
      <c r="A19" s="185"/>
      <c r="B19" s="186"/>
      <c r="C19" s="266">
        <f>1402300/1000</f>
        <v>1402.3</v>
      </c>
      <c r="D19" s="263">
        <f t="shared" si="0"/>
        <v>0</v>
      </c>
      <c r="E19" s="263">
        <f t="shared" si="6"/>
        <v>0</v>
      </c>
      <c r="F19" s="177" t="e">
        <f t="shared" si="2"/>
        <v>#DIV/0!</v>
      </c>
      <c r="G19" s="181"/>
      <c r="H19" s="181"/>
      <c r="I19" s="181"/>
      <c r="J19" s="182"/>
      <c r="K19" s="182"/>
      <c r="L19" s="177"/>
      <c r="M19" s="263">
        <f t="shared" si="3"/>
        <v>0</v>
      </c>
      <c r="N19" s="263">
        <f t="shared" si="7"/>
        <v>0</v>
      </c>
      <c r="O19" s="177" t="e">
        <f t="shared" si="5"/>
        <v>#DIV/0!</v>
      </c>
      <c r="P19" s="181"/>
      <c r="Q19" s="183"/>
      <c r="R19" s="183"/>
    </row>
    <row r="20" spans="1:20" s="187" customFormat="1" ht="56.25" hidden="1" customHeight="1">
      <c r="A20" s="185"/>
      <c r="B20" s="186"/>
      <c r="C20" s="262"/>
      <c r="D20" s="263">
        <f t="shared" si="0"/>
        <v>0</v>
      </c>
      <c r="E20" s="263">
        <f t="shared" si="6"/>
        <v>0</v>
      </c>
      <c r="F20" s="177" t="e">
        <f t="shared" si="2"/>
        <v>#DIV/0!</v>
      </c>
      <c r="G20" s="181"/>
      <c r="H20" s="181"/>
      <c r="I20" s="181"/>
      <c r="J20" s="182"/>
      <c r="K20" s="182"/>
      <c r="L20" s="177"/>
      <c r="M20" s="263">
        <f t="shared" si="3"/>
        <v>0</v>
      </c>
      <c r="N20" s="263">
        <f t="shared" si="7"/>
        <v>0</v>
      </c>
      <c r="O20" s="177" t="e">
        <f t="shared" si="5"/>
        <v>#DIV/0!</v>
      </c>
      <c r="P20" s="181"/>
      <c r="Q20" s="183"/>
      <c r="R20" s="183"/>
    </row>
    <row r="21" spans="1:20" s="187" customFormat="1" ht="30" customHeight="1">
      <c r="A21" s="185" t="s">
        <v>153</v>
      </c>
      <c r="B21" s="180" t="s">
        <v>196</v>
      </c>
      <c r="C21" s="360">
        <v>5820.3</v>
      </c>
      <c r="D21" s="265">
        <f>C21</f>
        <v>5820.3</v>
      </c>
      <c r="E21" s="265">
        <v>5335.9</v>
      </c>
      <c r="F21" s="177">
        <f t="shared" si="2"/>
        <v>0.91700000000000004</v>
      </c>
      <c r="G21" s="181"/>
      <c r="H21" s="181"/>
      <c r="I21" s="181"/>
      <c r="J21" s="182"/>
      <c r="K21" s="182"/>
      <c r="L21" s="177"/>
      <c r="M21" s="265">
        <f t="shared" ref="M21:N24" si="8">D21</f>
        <v>5820.3</v>
      </c>
      <c r="N21" s="265">
        <f t="shared" si="8"/>
        <v>5335.9</v>
      </c>
      <c r="O21" s="177">
        <f t="shared" si="5"/>
        <v>0.91700000000000004</v>
      </c>
      <c r="P21" s="181"/>
      <c r="Q21" s="183"/>
      <c r="R21" s="183"/>
    </row>
    <row r="22" spans="1:20" s="184" customFormat="1" ht="69" customHeight="1">
      <c r="A22" s="168" t="s">
        <v>163</v>
      </c>
      <c r="B22" s="169" t="s">
        <v>103</v>
      </c>
      <c r="C22" s="267">
        <f>C23+C24</f>
        <v>79981.899999999994</v>
      </c>
      <c r="D22" s="261">
        <f>C22</f>
        <v>79981.899999999994</v>
      </c>
      <c r="E22" s="261">
        <f>E23+E24</f>
        <v>79575</v>
      </c>
      <c r="F22" s="172">
        <f t="shared" si="2"/>
        <v>0.995</v>
      </c>
      <c r="G22" s="188"/>
      <c r="H22" s="188"/>
      <c r="I22" s="188"/>
      <c r="J22" s="189"/>
      <c r="K22" s="189"/>
      <c r="L22" s="172"/>
      <c r="M22" s="268">
        <f t="shared" si="8"/>
        <v>79981.899999999994</v>
      </c>
      <c r="N22" s="261">
        <f t="shared" si="8"/>
        <v>79575</v>
      </c>
      <c r="O22" s="172">
        <f t="shared" si="5"/>
        <v>0.995</v>
      </c>
      <c r="P22" s="188"/>
      <c r="Q22" s="190"/>
      <c r="R22" s="190"/>
      <c r="T22" s="269">
        <f>C14+C22</f>
        <v>109969.3</v>
      </c>
    </row>
    <row r="23" spans="1:20" s="194" customFormat="1" ht="49.5" customHeight="1">
      <c r="A23" s="179" t="s">
        <v>165</v>
      </c>
      <c r="B23" s="180" t="s">
        <v>197</v>
      </c>
      <c r="C23" s="264">
        <v>72087.5</v>
      </c>
      <c r="D23" s="270">
        <f>C23</f>
        <v>72087.5</v>
      </c>
      <c r="E23" s="271">
        <v>72050</v>
      </c>
      <c r="F23" s="272">
        <f>E23/D23</f>
        <v>0.999</v>
      </c>
      <c r="G23" s="191"/>
      <c r="H23" s="191"/>
      <c r="I23" s="191"/>
      <c r="J23" s="192"/>
      <c r="K23" s="192"/>
      <c r="L23" s="193"/>
      <c r="M23" s="270">
        <f t="shared" si="8"/>
        <v>72087.5</v>
      </c>
      <c r="N23" s="271">
        <f t="shared" si="8"/>
        <v>72050</v>
      </c>
      <c r="O23" s="272">
        <f t="shared" si="5"/>
        <v>0.999</v>
      </c>
      <c r="P23" s="181"/>
      <c r="Q23" s="183"/>
      <c r="R23" s="183"/>
    </row>
    <row r="24" spans="1:20" s="194" customFormat="1" ht="96" customHeight="1">
      <c r="A24" s="179" t="s">
        <v>198</v>
      </c>
      <c r="B24" s="180" t="s">
        <v>199</v>
      </c>
      <c r="C24" s="264">
        <v>7894.4</v>
      </c>
      <c r="D24" s="270">
        <f>C24</f>
        <v>7894.4</v>
      </c>
      <c r="E24" s="271">
        <v>7525</v>
      </c>
      <c r="F24" s="272">
        <f t="shared" ref="F24:F25" si="9">E24/D24</f>
        <v>0.95299999999999996</v>
      </c>
      <c r="G24" s="191"/>
      <c r="H24" s="191"/>
      <c r="I24" s="191"/>
      <c r="J24" s="192"/>
      <c r="K24" s="192"/>
      <c r="L24" s="193"/>
      <c r="M24" s="270">
        <f t="shared" si="8"/>
        <v>7894.4</v>
      </c>
      <c r="N24" s="271">
        <f t="shared" si="8"/>
        <v>7525</v>
      </c>
      <c r="O24" s="272">
        <f t="shared" si="5"/>
        <v>0.95299999999999996</v>
      </c>
      <c r="P24" s="181"/>
      <c r="Q24" s="183"/>
      <c r="R24" s="183"/>
    </row>
    <row r="25" spans="1:20" s="198" customFormat="1" ht="13.8">
      <c r="A25" s="195"/>
      <c r="B25" s="196" t="s">
        <v>200</v>
      </c>
      <c r="C25" s="273">
        <f>C22+C14</f>
        <v>109969.3</v>
      </c>
      <c r="D25" s="273">
        <f>D22+D14</f>
        <v>109969.3</v>
      </c>
      <c r="E25" s="273">
        <f>E22+E14</f>
        <v>108710.8</v>
      </c>
      <c r="F25" s="272">
        <f t="shared" si="9"/>
        <v>0.98899999999999999</v>
      </c>
      <c r="G25" s="197">
        <f>G14+G22</f>
        <v>0</v>
      </c>
      <c r="H25" s="197">
        <f>H14+H22</f>
        <v>0</v>
      </c>
      <c r="I25" s="197">
        <f>I14+I22</f>
        <v>0</v>
      </c>
      <c r="J25" s="197">
        <f>J14+J22</f>
        <v>0</v>
      </c>
      <c r="K25" s="197">
        <f>K14+K22</f>
        <v>0</v>
      </c>
      <c r="L25" s="177"/>
      <c r="M25" s="273">
        <f>M14+M22</f>
        <v>109969.3</v>
      </c>
      <c r="N25" s="273">
        <f>N14+N22</f>
        <v>108710.8</v>
      </c>
      <c r="O25" s="177">
        <f t="shared" si="5"/>
        <v>0.98899999999999999</v>
      </c>
      <c r="P25" s="197">
        <f>P14+P22</f>
        <v>0</v>
      </c>
      <c r="Q25" s="197">
        <f>Q14+Q22</f>
        <v>0</v>
      </c>
      <c r="R25" s="197">
        <f>R14+R22</f>
        <v>0</v>
      </c>
    </row>
    <row r="26" spans="1:20" ht="15.6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20" ht="15.6">
      <c r="B27" s="126" t="s">
        <v>201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</row>
    <row r="29" spans="1:20" ht="15.6">
      <c r="C29" s="165"/>
      <c r="D29" s="165"/>
      <c r="H29" s="165"/>
      <c r="O29" s="199"/>
      <c r="Q29" s="199"/>
      <c r="R29" s="199"/>
    </row>
    <row r="30" spans="1:20" ht="15.6">
      <c r="C30" s="165"/>
      <c r="D30" s="165"/>
      <c r="E30" s="129">
        <f>E25/C25</f>
        <v>0.98855589696397095</v>
      </c>
      <c r="G30" s="200"/>
      <c r="H30" s="200"/>
      <c r="I30" s="200"/>
      <c r="O30" s="199"/>
      <c r="Q30" s="199"/>
      <c r="R30" s="199"/>
    </row>
    <row r="31" spans="1:20" ht="15.6">
      <c r="G31" s="200"/>
      <c r="H31" s="200"/>
      <c r="I31" s="200"/>
      <c r="P31" s="199"/>
      <c r="Q31" s="199"/>
      <c r="R31" s="199"/>
    </row>
    <row r="32" spans="1:20" ht="15.6">
      <c r="G32" s="165">
        <v>58192.2</v>
      </c>
      <c r="H32" s="165">
        <f>G32-D24</f>
        <v>50297.8</v>
      </c>
      <c r="P32" s="199"/>
      <c r="Q32" s="199"/>
      <c r="R32" s="199"/>
    </row>
    <row r="33" spans="2:18" ht="15.6">
      <c r="P33" s="201"/>
      <c r="Q33" s="202"/>
      <c r="R33" s="202"/>
    </row>
    <row r="34" spans="2:18">
      <c r="O34" s="203"/>
      <c r="P34" s="203"/>
      <c r="Q34" s="203"/>
      <c r="R34" s="203"/>
    </row>
    <row r="39" spans="2:18">
      <c r="B39" s="165">
        <v>207835</v>
      </c>
      <c r="C39" s="165">
        <v>177580.41</v>
      </c>
    </row>
    <row r="40" spans="2:18">
      <c r="B40" s="165">
        <v>47111.9</v>
      </c>
      <c r="C40" s="165">
        <v>46087.1</v>
      </c>
    </row>
    <row r="41" spans="2:18">
      <c r="B41" s="165">
        <v>116294.5</v>
      </c>
      <c r="C41" s="165">
        <v>102187</v>
      </c>
    </row>
    <row r="42" spans="2:18">
      <c r="B42" s="165">
        <v>85183.3</v>
      </c>
      <c r="C42" s="165">
        <v>75671.199999999997</v>
      </c>
    </row>
    <row r="43" spans="2:18">
      <c r="B43" s="165">
        <v>74514.600000000006</v>
      </c>
      <c r="C43" s="165">
        <v>68153.7</v>
      </c>
    </row>
    <row r="44" spans="2:18">
      <c r="B44" s="165">
        <v>111356.6</v>
      </c>
      <c r="C44" s="165">
        <v>90223</v>
      </c>
    </row>
    <row r="45" spans="2:18">
      <c r="B45" s="274">
        <f>B39+B40+B41+B42+B43+B44</f>
        <v>642295.9</v>
      </c>
      <c r="C45" s="274">
        <f>C39+C40+C41+C42+C43+C44</f>
        <v>559902.41</v>
      </c>
    </row>
    <row r="46" spans="2:18">
      <c r="B46" s="165">
        <v>642295.92000000004</v>
      </c>
      <c r="C46" s="165">
        <v>559902.48</v>
      </c>
    </row>
    <row r="47" spans="2:18">
      <c r="B47" s="165">
        <f>B45-B46</f>
        <v>-0.02</v>
      </c>
      <c r="C47" s="165">
        <f>C45-C46</f>
        <v>-7.0000000000000007E-2</v>
      </c>
    </row>
  </sheetData>
  <mergeCells count="15">
    <mergeCell ref="B3:R3"/>
    <mergeCell ref="B4:R4"/>
    <mergeCell ref="B5:R5"/>
    <mergeCell ref="B6:R6"/>
    <mergeCell ref="B7:R7"/>
    <mergeCell ref="A9:A12"/>
    <mergeCell ref="B9:B12"/>
    <mergeCell ref="C9:C12"/>
    <mergeCell ref="D9:R9"/>
    <mergeCell ref="D10:F11"/>
    <mergeCell ref="G10:R10"/>
    <mergeCell ref="G11:I11"/>
    <mergeCell ref="J11:L11"/>
    <mergeCell ref="M11:O11"/>
    <mergeCell ref="P11:R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view="pageBreakPreview" topLeftCell="A3" zoomScale="60" zoomScaleNormal="70" workbookViewId="0">
      <selection activeCell="B14" sqref="B14"/>
    </sheetView>
  </sheetViews>
  <sheetFormatPr defaultRowHeight="14.4"/>
  <cols>
    <col min="1" max="1" width="37.88671875" style="129" customWidth="1"/>
    <col min="2" max="2" width="13.88671875" style="129" customWidth="1"/>
    <col min="3" max="3" width="15.6640625" style="129" customWidth="1"/>
    <col min="4" max="4" width="15.109375" style="129" customWidth="1"/>
    <col min="5" max="5" width="11" style="129" customWidth="1"/>
    <col min="6" max="6" width="11.88671875" style="129" customWidth="1"/>
    <col min="7" max="7" width="12.88671875" style="129" customWidth="1"/>
    <col min="8" max="8" width="11.33203125" style="129" customWidth="1"/>
    <col min="9" max="9" width="14.88671875" style="129" customWidth="1"/>
    <col min="10" max="10" width="15.109375" style="129" customWidth="1"/>
    <col min="11" max="11" width="11.33203125" style="129" customWidth="1"/>
    <col min="12" max="12" width="13.33203125" style="129" customWidth="1"/>
    <col min="13" max="13" width="13" style="129" customWidth="1"/>
    <col min="14" max="14" width="10.6640625" customWidth="1"/>
    <col min="15" max="15" width="12.33203125" customWidth="1"/>
    <col min="16" max="16" width="14.33203125" customWidth="1"/>
    <col min="17" max="17" width="14.5546875" customWidth="1"/>
    <col min="257" max="257" width="37.88671875" customWidth="1"/>
    <col min="258" max="258" width="13.88671875" customWidth="1"/>
    <col min="259" max="259" width="15.6640625" customWidth="1"/>
    <col min="260" max="260" width="15.109375" customWidth="1"/>
    <col min="261" max="261" width="11" customWidth="1"/>
    <col min="262" max="262" width="11.88671875" customWidth="1"/>
    <col min="263" max="263" width="12.88671875" customWidth="1"/>
    <col min="264" max="264" width="11.33203125" customWidth="1"/>
    <col min="265" max="265" width="14.88671875" customWidth="1"/>
    <col min="266" max="266" width="15.109375" customWidth="1"/>
    <col min="267" max="267" width="11.33203125" customWidth="1"/>
    <col min="268" max="268" width="13.33203125" customWidth="1"/>
    <col min="269" max="269" width="13" customWidth="1"/>
    <col min="270" max="270" width="10.6640625" customWidth="1"/>
    <col min="271" max="271" width="12.33203125" customWidth="1"/>
    <col min="272" max="272" width="14.33203125" customWidth="1"/>
    <col min="273" max="273" width="14.5546875" customWidth="1"/>
    <col min="513" max="513" width="37.88671875" customWidth="1"/>
    <col min="514" max="514" width="13.88671875" customWidth="1"/>
    <col min="515" max="515" width="15.6640625" customWidth="1"/>
    <col min="516" max="516" width="15.109375" customWidth="1"/>
    <col min="517" max="517" width="11" customWidth="1"/>
    <col min="518" max="518" width="11.88671875" customWidth="1"/>
    <col min="519" max="519" width="12.88671875" customWidth="1"/>
    <col min="520" max="520" width="11.33203125" customWidth="1"/>
    <col min="521" max="521" width="14.88671875" customWidth="1"/>
    <col min="522" max="522" width="15.109375" customWidth="1"/>
    <col min="523" max="523" width="11.33203125" customWidth="1"/>
    <col min="524" max="524" width="13.33203125" customWidth="1"/>
    <col min="525" max="525" width="13" customWidth="1"/>
    <col min="526" max="526" width="10.6640625" customWidth="1"/>
    <col min="527" max="527" width="12.33203125" customWidth="1"/>
    <col min="528" max="528" width="14.33203125" customWidth="1"/>
    <col min="529" max="529" width="14.5546875" customWidth="1"/>
    <col min="769" max="769" width="37.88671875" customWidth="1"/>
    <col min="770" max="770" width="13.88671875" customWidth="1"/>
    <col min="771" max="771" width="15.6640625" customWidth="1"/>
    <col min="772" max="772" width="15.109375" customWidth="1"/>
    <col min="773" max="773" width="11" customWidth="1"/>
    <col min="774" max="774" width="11.88671875" customWidth="1"/>
    <col min="775" max="775" width="12.88671875" customWidth="1"/>
    <col min="776" max="776" width="11.33203125" customWidth="1"/>
    <col min="777" max="777" width="14.88671875" customWidth="1"/>
    <col min="778" max="778" width="15.109375" customWidth="1"/>
    <col min="779" max="779" width="11.33203125" customWidth="1"/>
    <col min="780" max="780" width="13.33203125" customWidth="1"/>
    <col min="781" max="781" width="13" customWidth="1"/>
    <col min="782" max="782" width="10.6640625" customWidth="1"/>
    <col min="783" max="783" width="12.33203125" customWidth="1"/>
    <col min="784" max="784" width="14.33203125" customWidth="1"/>
    <col min="785" max="785" width="14.5546875" customWidth="1"/>
    <col min="1025" max="1025" width="37.88671875" customWidth="1"/>
    <col min="1026" max="1026" width="13.88671875" customWidth="1"/>
    <col min="1027" max="1027" width="15.6640625" customWidth="1"/>
    <col min="1028" max="1028" width="15.109375" customWidth="1"/>
    <col min="1029" max="1029" width="11" customWidth="1"/>
    <col min="1030" max="1030" width="11.88671875" customWidth="1"/>
    <col min="1031" max="1031" width="12.88671875" customWidth="1"/>
    <col min="1032" max="1032" width="11.33203125" customWidth="1"/>
    <col min="1033" max="1033" width="14.88671875" customWidth="1"/>
    <col min="1034" max="1034" width="15.109375" customWidth="1"/>
    <col min="1035" max="1035" width="11.33203125" customWidth="1"/>
    <col min="1036" max="1036" width="13.33203125" customWidth="1"/>
    <col min="1037" max="1037" width="13" customWidth="1"/>
    <col min="1038" max="1038" width="10.6640625" customWidth="1"/>
    <col min="1039" max="1039" width="12.33203125" customWidth="1"/>
    <col min="1040" max="1040" width="14.33203125" customWidth="1"/>
    <col min="1041" max="1041" width="14.5546875" customWidth="1"/>
    <col min="1281" max="1281" width="37.88671875" customWidth="1"/>
    <col min="1282" max="1282" width="13.88671875" customWidth="1"/>
    <col min="1283" max="1283" width="15.6640625" customWidth="1"/>
    <col min="1284" max="1284" width="15.109375" customWidth="1"/>
    <col min="1285" max="1285" width="11" customWidth="1"/>
    <col min="1286" max="1286" width="11.88671875" customWidth="1"/>
    <col min="1287" max="1287" width="12.88671875" customWidth="1"/>
    <col min="1288" max="1288" width="11.33203125" customWidth="1"/>
    <col min="1289" max="1289" width="14.88671875" customWidth="1"/>
    <col min="1290" max="1290" width="15.109375" customWidth="1"/>
    <col min="1291" max="1291" width="11.33203125" customWidth="1"/>
    <col min="1292" max="1292" width="13.33203125" customWidth="1"/>
    <col min="1293" max="1293" width="13" customWidth="1"/>
    <col min="1294" max="1294" width="10.6640625" customWidth="1"/>
    <col min="1295" max="1295" width="12.33203125" customWidth="1"/>
    <col min="1296" max="1296" width="14.33203125" customWidth="1"/>
    <col min="1297" max="1297" width="14.5546875" customWidth="1"/>
    <col min="1537" max="1537" width="37.88671875" customWidth="1"/>
    <col min="1538" max="1538" width="13.88671875" customWidth="1"/>
    <col min="1539" max="1539" width="15.6640625" customWidth="1"/>
    <col min="1540" max="1540" width="15.109375" customWidth="1"/>
    <col min="1541" max="1541" width="11" customWidth="1"/>
    <col min="1542" max="1542" width="11.88671875" customWidth="1"/>
    <col min="1543" max="1543" width="12.88671875" customWidth="1"/>
    <col min="1544" max="1544" width="11.33203125" customWidth="1"/>
    <col min="1545" max="1545" width="14.88671875" customWidth="1"/>
    <col min="1546" max="1546" width="15.109375" customWidth="1"/>
    <col min="1547" max="1547" width="11.33203125" customWidth="1"/>
    <col min="1548" max="1548" width="13.33203125" customWidth="1"/>
    <col min="1549" max="1549" width="13" customWidth="1"/>
    <col min="1550" max="1550" width="10.6640625" customWidth="1"/>
    <col min="1551" max="1551" width="12.33203125" customWidth="1"/>
    <col min="1552" max="1552" width="14.33203125" customWidth="1"/>
    <col min="1553" max="1553" width="14.5546875" customWidth="1"/>
    <col min="1793" max="1793" width="37.88671875" customWidth="1"/>
    <col min="1794" max="1794" width="13.88671875" customWidth="1"/>
    <col min="1795" max="1795" width="15.6640625" customWidth="1"/>
    <col min="1796" max="1796" width="15.109375" customWidth="1"/>
    <col min="1797" max="1797" width="11" customWidth="1"/>
    <col min="1798" max="1798" width="11.88671875" customWidth="1"/>
    <col min="1799" max="1799" width="12.88671875" customWidth="1"/>
    <col min="1800" max="1800" width="11.33203125" customWidth="1"/>
    <col min="1801" max="1801" width="14.88671875" customWidth="1"/>
    <col min="1802" max="1802" width="15.109375" customWidth="1"/>
    <col min="1803" max="1803" width="11.33203125" customWidth="1"/>
    <col min="1804" max="1804" width="13.33203125" customWidth="1"/>
    <col min="1805" max="1805" width="13" customWidth="1"/>
    <col min="1806" max="1806" width="10.6640625" customWidth="1"/>
    <col min="1807" max="1807" width="12.33203125" customWidth="1"/>
    <col min="1808" max="1808" width="14.33203125" customWidth="1"/>
    <col min="1809" max="1809" width="14.5546875" customWidth="1"/>
    <col min="2049" max="2049" width="37.88671875" customWidth="1"/>
    <col min="2050" max="2050" width="13.88671875" customWidth="1"/>
    <col min="2051" max="2051" width="15.6640625" customWidth="1"/>
    <col min="2052" max="2052" width="15.109375" customWidth="1"/>
    <col min="2053" max="2053" width="11" customWidth="1"/>
    <col min="2054" max="2054" width="11.88671875" customWidth="1"/>
    <col min="2055" max="2055" width="12.88671875" customWidth="1"/>
    <col min="2056" max="2056" width="11.33203125" customWidth="1"/>
    <col min="2057" max="2057" width="14.88671875" customWidth="1"/>
    <col min="2058" max="2058" width="15.109375" customWidth="1"/>
    <col min="2059" max="2059" width="11.33203125" customWidth="1"/>
    <col min="2060" max="2060" width="13.33203125" customWidth="1"/>
    <col min="2061" max="2061" width="13" customWidth="1"/>
    <col min="2062" max="2062" width="10.6640625" customWidth="1"/>
    <col min="2063" max="2063" width="12.33203125" customWidth="1"/>
    <col min="2064" max="2064" width="14.33203125" customWidth="1"/>
    <col min="2065" max="2065" width="14.5546875" customWidth="1"/>
    <col min="2305" max="2305" width="37.88671875" customWidth="1"/>
    <col min="2306" max="2306" width="13.88671875" customWidth="1"/>
    <col min="2307" max="2307" width="15.6640625" customWidth="1"/>
    <col min="2308" max="2308" width="15.109375" customWidth="1"/>
    <col min="2309" max="2309" width="11" customWidth="1"/>
    <col min="2310" max="2310" width="11.88671875" customWidth="1"/>
    <col min="2311" max="2311" width="12.88671875" customWidth="1"/>
    <col min="2312" max="2312" width="11.33203125" customWidth="1"/>
    <col min="2313" max="2313" width="14.88671875" customWidth="1"/>
    <col min="2314" max="2314" width="15.109375" customWidth="1"/>
    <col min="2315" max="2315" width="11.33203125" customWidth="1"/>
    <col min="2316" max="2316" width="13.33203125" customWidth="1"/>
    <col min="2317" max="2317" width="13" customWidth="1"/>
    <col min="2318" max="2318" width="10.6640625" customWidth="1"/>
    <col min="2319" max="2319" width="12.33203125" customWidth="1"/>
    <col min="2320" max="2320" width="14.33203125" customWidth="1"/>
    <col min="2321" max="2321" width="14.5546875" customWidth="1"/>
    <col min="2561" max="2561" width="37.88671875" customWidth="1"/>
    <col min="2562" max="2562" width="13.88671875" customWidth="1"/>
    <col min="2563" max="2563" width="15.6640625" customWidth="1"/>
    <col min="2564" max="2564" width="15.109375" customWidth="1"/>
    <col min="2565" max="2565" width="11" customWidth="1"/>
    <col min="2566" max="2566" width="11.88671875" customWidth="1"/>
    <col min="2567" max="2567" width="12.88671875" customWidth="1"/>
    <col min="2568" max="2568" width="11.33203125" customWidth="1"/>
    <col min="2569" max="2569" width="14.88671875" customWidth="1"/>
    <col min="2570" max="2570" width="15.109375" customWidth="1"/>
    <col min="2571" max="2571" width="11.33203125" customWidth="1"/>
    <col min="2572" max="2572" width="13.33203125" customWidth="1"/>
    <col min="2573" max="2573" width="13" customWidth="1"/>
    <col min="2574" max="2574" width="10.6640625" customWidth="1"/>
    <col min="2575" max="2575" width="12.33203125" customWidth="1"/>
    <col min="2576" max="2576" width="14.33203125" customWidth="1"/>
    <col min="2577" max="2577" width="14.5546875" customWidth="1"/>
    <col min="2817" max="2817" width="37.88671875" customWidth="1"/>
    <col min="2818" max="2818" width="13.88671875" customWidth="1"/>
    <col min="2819" max="2819" width="15.6640625" customWidth="1"/>
    <col min="2820" max="2820" width="15.109375" customWidth="1"/>
    <col min="2821" max="2821" width="11" customWidth="1"/>
    <col min="2822" max="2822" width="11.88671875" customWidth="1"/>
    <col min="2823" max="2823" width="12.88671875" customWidth="1"/>
    <col min="2824" max="2824" width="11.33203125" customWidth="1"/>
    <col min="2825" max="2825" width="14.88671875" customWidth="1"/>
    <col min="2826" max="2826" width="15.109375" customWidth="1"/>
    <col min="2827" max="2827" width="11.33203125" customWidth="1"/>
    <col min="2828" max="2828" width="13.33203125" customWidth="1"/>
    <col min="2829" max="2829" width="13" customWidth="1"/>
    <col min="2830" max="2830" width="10.6640625" customWidth="1"/>
    <col min="2831" max="2831" width="12.33203125" customWidth="1"/>
    <col min="2832" max="2832" width="14.33203125" customWidth="1"/>
    <col min="2833" max="2833" width="14.5546875" customWidth="1"/>
    <col min="3073" max="3073" width="37.88671875" customWidth="1"/>
    <col min="3074" max="3074" width="13.88671875" customWidth="1"/>
    <col min="3075" max="3075" width="15.6640625" customWidth="1"/>
    <col min="3076" max="3076" width="15.109375" customWidth="1"/>
    <col min="3077" max="3077" width="11" customWidth="1"/>
    <col min="3078" max="3078" width="11.88671875" customWidth="1"/>
    <col min="3079" max="3079" width="12.88671875" customWidth="1"/>
    <col min="3080" max="3080" width="11.33203125" customWidth="1"/>
    <col min="3081" max="3081" width="14.88671875" customWidth="1"/>
    <col min="3082" max="3082" width="15.109375" customWidth="1"/>
    <col min="3083" max="3083" width="11.33203125" customWidth="1"/>
    <col min="3084" max="3084" width="13.33203125" customWidth="1"/>
    <col min="3085" max="3085" width="13" customWidth="1"/>
    <col min="3086" max="3086" width="10.6640625" customWidth="1"/>
    <col min="3087" max="3087" width="12.33203125" customWidth="1"/>
    <col min="3088" max="3088" width="14.33203125" customWidth="1"/>
    <col min="3089" max="3089" width="14.5546875" customWidth="1"/>
    <col min="3329" max="3329" width="37.88671875" customWidth="1"/>
    <col min="3330" max="3330" width="13.88671875" customWidth="1"/>
    <col min="3331" max="3331" width="15.6640625" customWidth="1"/>
    <col min="3332" max="3332" width="15.109375" customWidth="1"/>
    <col min="3333" max="3333" width="11" customWidth="1"/>
    <col min="3334" max="3334" width="11.88671875" customWidth="1"/>
    <col min="3335" max="3335" width="12.88671875" customWidth="1"/>
    <col min="3336" max="3336" width="11.33203125" customWidth="1"/>
    <col min="3337" max="3337" width="14.88671875" customWidth="1"/>
    <col min="3338" max="3338" width="15.109375" customWidth="1"/>
    <col min="3339" max="3339" width="11.33203125" customWidth="1"/>
    <col min="3340" max="3340" width="13.33203125" customWidth="1"/>
    <col min="3341" max="3341" width="13" customWidth="1"/>
    <col min="3342" max="3342" width="10.6640625" customWidth="1"/>
    <col min="3343" max="3343" width="12.33203125" customWidth="1"/>
    <col min="3344" max="3344" width="14.33203125" customWidth="1"/>
    <col min="3345" max="3345" width="14.5546875" customWidth="1"/>
    <col min="3585" max="3585" width="37.88671875" customWidth="1"/>
    <col min="3586" max="3586" width="13.88671875" customWidth="1"/>
    <col min="3587" max="3587" width="15.6640625" customWidth="1"/>
    <col min="3588" max="3588" width="15.109375" customWidth="1"/>
    <col min="3589" max="3589" width="11" customWidth="1"/>
    <col min="3590" max="3590" width="11.88671875" customWidth="1"/>
    <col min="3591" max="3591" width="12.88671875" customWidth="1"/>
    <col min="3592" max="3592" width="11.33203125" customWidth="1"/>
    <col min="3593" max="3593" width="14.88671875" customWidth="1"/>
    <col min="3594" max="3594" width="15.109375" customWidth="1"/>
    <col min="3595" max="3595" width="11.33203125" customWidth="1"/>
    <col min="3596" max="3596" width="13.33203125" customWidth="1"/>
    <col min="3597" max="3597" width="13" customWidth="1"/>
    <col min="3598" max="3598" width="10.6640625" customWidth="1"/>
    <col min="3599" max="3599" width="12.33203125" customWidth="1"/>
    <col min="3600" max="3600" width="14.33203125" customWidth="1"/>
    <col min="3601" max="3601" width="14.5546875" customWidth="1"/>
    <col min="3841" max="3841" width="37.88671875" customWidth="1"/>
    <col min="3842" max="3842" width="13.88671875" customWidth="1"/>
    <col min="3843" max="3843" width="15.6640625" customWidth="1"/>
    <col min="3844" max="3844" width="15.109375" customWidth="1"/>
    <col min="3845" max="3845" width="11" customWidth="1"/>
    <col min="3846" max="3846" width="11.88671875" customWidth="1"/>
    <col min="3847" max="3847" width="12.88671875" customWidth="1"/>
    <col min="3848" max="3848" width="11.33203125" customWidth="1"/>
    <col min="3849" max="3849" width="14.88671875" customWidth="1"/>
    <col min="3850" max="3850" width="15.109375" customWidth="1"/>
    <col min="3851" max="3851" width="11.33203125" customWidth="1"/>
    <col min="3852" max="3852" width="13.33203125" customWidth="1"/>
    <col min="3853" max="3853" width="13" customWidth="1"/>
    <col min="3854" max="3854" width="10.6640625" customWidth="1"/>
    <col min="3855" max="3855" width="12.33203125" customWidth="1"/>
    <col min="3856" max="3856" width="14.33203125" customWidth="1"/>
    <col min="3857" max="3857" width="14.5546875" customWidth="1"/>
    <col min="4097" max="4097" width="37.88671875" customWidth="1"/>
    <col min="4098" max="4098" width="13.88671875" customWidth="1"/>
    <col min="4099" max="4099" width="15.6640625" customWidth="1"/>
    <col min="4100" max="4100" width="15.109375" customWidth="1"/>
    <col min="4101" max="4101" width="11" customWidth="1"/>
    <col min="4102" max="4102" width="11.88671875" customWidth="1"/>
    <col min="4103" max="4103" width="12.88671875" customWidth="1"/>
    <col min="4104" max="4104" width="11.33203125" customWidth="1"/>
    <col min="4105" max="4105" width="14.88671875" customWidth="1"/>
    <col min="4106" max="4106" width="15.109375" customWidth="1"/>
    <col min="4107" max="4107" width="11.33203125" customWidth="1"/>
    <col min="4108" max="4108" width="13.33203125" customWidth="1"/>
    <col min="4109" max="4109" width="13" customWidth="1"/>
    <col min="4110" max="4110" width="10.6640625" customWidth="1"/>
    <col min="4111" max="4111" width="12.33203125" customWidth="1"/>
    <col min="4112" max="4112" width="14.33203125" customWidth="1"/>
    <col min="4113" max="4113" width="14.5546875" customWidth="1"/>
    <col min="4353" max="4353" width="37.88671875" customWidth="1"/>
    <col min="4354" max="4354" width="13.88671875" customWidth="1"/>
    <col min="4355" max="4355" width="15.6640625" customWidth="1"/>
    <col min="4356" max="4356" width="15.109375" customWidth="1"/>
    <col min="4357" max="4357" width="11" customWidth="1"/>
    <col min="4358" max="4358" width="11.88671875" customWidth="1"/>
    <col min="4359" max="4359" width="12.88671875" customWidth="1"/>
    <col min="4360" max="4360" width="11.33203125" customWidth="1"/>
    <col min="4361" max="4361" width="14.88671875" customWidth="1"/>
    <col min="4362" max="4362" width="15.109375" customWidth="1"/>
    <col min="4363" max="4363" width="11.33203125" customWidth="1"/>
    <col min="4364" max="4364" width="13.33203125" customWidth="1"/>
    <col min="4365" max="4365" width="13" customWidth="1"/>
    <col min="4366" max="4366" width="10.6640625" customWidth="1"/>
    <col min="4367" max="4367" width="12.33203125" customWidth="1"/>
    <col min="4368" max="4368" width="14.33203125" customWidth="1"/>
    <col min="4369" max="4369" width="14.5546875" customWidth="1"/>
    <col min="4609" max="4609" width="37.88671875" customWidth="1"/>
    <col min="4610" max="4610" width="13.88671875" customWidth="1"/>
    <col min="4611" max="4611" width="15.6640625" customWidth="1"/>
    <col min="4612" max="4612" width="15.109375" customWidth="1"/>
    <col min="4613" max="4613" width="11" customWidth="1"/>
    <col min="4614" max="4614" width="11.88671875" customWidth="1"/>
    <col min="4615" max="4615" width="12.88671875" customWidth="1"/>
    <col min="4616" max="4616" width="11.33203125" customWidth="1"/>
    <col min="4617" max="4617" width="14.88671875" customWidth="1"/>
    <col min="4618" max="4618" width="15.109375" customWidth="1"/>
    <col min="4619" max="4619" width="11.33203125" customWidth="1"/>
    <col min="4620" max="4620" width="13.33203125" customWidth="1"/>
    <col min="4621" max="4621" width="13" customWidth="1"/>
    <col min="4622" max="4622" width="10.6640625" customWidth="1"/>
    <col min="4623" max="4623" width="12.33203125" customWidth="1"/>
    <col min="4624" max="4624" width="14.33203125" customWidth="1"/>
    <col min="4625" max="4625" width="14.5546875" customWidth="1"/>
    <col min="4865" max="4865" width="37.88671875" customWidth="1"/>
    <col min="4866" max="4866" width="13.88671875" customWidth="1"/>
    <col min="4867" max="4867" width="15.6640625" customWidth="1"/>
    <col min="4868" max="4868" width="15.109375" customWidth="1"/>
    <col min="4869" max="4869" width="11" customWidth="1"/>
    <col min="4870" max="4870" width="11.88671875" customWidth="1"/>
    <col min="4871" max="4871" width="12.88671875" customWidth="1"/>
    <col min="4872" max="4872" width="11.33203125" customWidth="1"/>
    <col min="4873" max="4873" width="14.88671875" customWidth="1"/>
    <col min="4874" max="4874" width="15.109375" customWidth="1"/>
    <col min="4875" max="4875" width="11.33203125" customWidth="1"/>
    <col min="4876" max="4876" width="13.33203125" customWidth="1"/>
    <col min="4877" max="4877" width="13" customWidth="1"/>
    <col min="4878" max="4878" width="10.6640625" customWidth="1"/>
    <col min="4879" max="4879" width="12.33203125" customWidth="1"/>
    <col min="4880" max="4880" width="14.33203125" customWidth="1"/>
    <col min="4881" max="4881" width="14.5546875" customWidth="1"/>
    <col min="5121" max="5121" width="37.88671875" customWidth="1"/>
    <col min="5122" max="5122" width="13.88671875" customWidth="1"/>
    <col min="5123" max="5123" width="15.6640625" customWidth="1"/>
    <col min="5124" max="5124" width="15.109375" customWidth="1"/>
    <col min="5125" max="5125" width="11" customWidth="1"/>
    <col min="5126" max="5126" width="11.88671875" customWidth="1"/>
    <col min="5127" max="5127" width="12.88671875" customWidth="1"/>
    <col min="5128" max="5128" width="11.33203125" customWidth="1"/>
    <col min="5129" max="5129" width="14.88671875" customWidth="1"/>
    <col min="5130" max="5130" width="15.109375" customWidth="1"/>
    <col min="5131" max="5131" width="11.33203125" customWidth="1"/>
    <col min="5132" max="5132" width="13.33203125" customWidth="1"/>
    <col min="5133" max="5133" width="13" customWidth="1"/>
    <col min="5134" max="5134" width="10.6640625" customWidth="1"/>
    <col min="5135" max="5135" width="12.33203125" customWidth="1"/>
    <col min="5136" max="5136" width="14.33203125" customWidth="1"/>
    <col min="5137" max="5137" width="14.5546875" customWidth="1"/>
    <col min="5377" max="5377" width="37.88671875" customWidth="1"/>
    <col min="5378" max="5378" width="13.88671875" customWidth="1"/>
    <col min="5379" max="5379" width="15.6640625" customWidth="1"/>
    <col min="5380" max="5380" width="15.109375" customWidth="1"/>
    <col min="5381" max="5381" width="11" customWidth="1"/>
    <col min="5382" max="5382" width="11.88671875" customWidth="1"/>
    <col min="5383" max="5383" width="12.88671875" customWidth="1"/>
    <col min="5384" max="5384" width="11.33203125" customWidth="1"/>
    <col min="5385" max="5385" width="14.88671875" customWidth="1"/>
    <col min="5386" max="5386" width="15.109375" customWidth="1"/>
    <col min="5387" max="5387" width="11.33203125" customWidth="1"/>
    <col min="5388" max="5388" width="13.33203125" customWidth="1"/>
    <col min="5389" max="5389" width="13" customWidth="1"/>
    <col min="5390" max="5390" width="10.6640625" customWidth="1"/>
    <col min="5391" max="5391" width="12.33203125" customWidth="1"/>
    <col min="5392" max="5392" width="14.33203125" customWidth="1"/>
    <col min="5393" max="5393" width="14.5546875" customWidth="1"/>
    <col min="5633" max="5633" width="37.88671875" customWidth="1"/>
    <col min="5634" max="5634" width="13.88671875" customWidth="1"/>
    <col min="5635" max="5635" width="15.6640625" customWidth="1"/>
    <col min="5636" max="5636" width="15.109375" customWidth="1"/>
    <col min="5637" max="5637" width="11" customWidth="1"/>
    <col min="5638" max="5638" width="11.88671875" customWidth="1"/>
    <col min="5639" max="5639" width="12.88671875" customWidth="1"/>
    <col min="5640" max="5640" width="11.33203125" customWidth="1"/>
    <col min="5641" max="5641" width="14.88671875" customWidth="1"/>
    <col min="5642" max="5642" width="15.109375" customWidth="1"/>
    <col min="5643" max="5643" width="11.33203125" customWidth="1"/>
    <col min="5644" max="5644" width="13.33203125" customWidth="1"/>
    <col min="5645" max="5645" width="13" customWidth="1"/>
    <col min="5646" max="5646" width="10.6640625" customWidth="1"/>
    <col min="5647" max="5647" width="12.33203125" customWidth="1"/>
    <col min="5648" max="5648" width="14.33203125" customWidth="1"/>
    <col min="5649" max="5649" width="14.5546875" customWidth="1"/>
    <col min="5889" max="5889" width="37.88671875" customWidth="1"/>
    <col min="5890" max="5890" width="13.88671875" customWidth="1"/>
    <col min="5891" max="5891" width="15.6640625" customWidth="1"/>
    <col min="5892" max="5892" width="15.109375" customWidth="1"/>
    <col min="5893" max="5893" width="11" customWidth="1"/>
    <col min="5894" max="5894" width="11.88671875" customWidth="1"/>
    <col min="5895" max="5895" width="12.88671875" customWidth="1"/>
    <col min="5896" max="5896" width="11.33203125" customWidth="1"/>
    <col min="5897" max="5897" width="14.88671875" customWidth="1"/>
    <col min="5898" max="5898" width="15.109375" customWidth="1"/>
    <col min="5899" max="5899" width="11.33203125" customWidth="1"/>
    <col min="5900" max="5900" width="13.33203125" customWidth="1"/>
    <col min="5901" max="5901" width="13" customWidth="1"/>
    <col min="5902" max="5902" width="10.6640625" customWidth="1"/>
    <col min="5903" max="5903" width="12.33203125" customWidth="1"/>
    <col min="5904" max="5904" width="14.33203125" customWidth="1"/>
    <col min="5905" max="5905" width="14.5546875" customWidth="1"/>
    <col min="6145" max="6145" width="37.88671875" customWidth="1"/>
    <col min="6146" max="6146" width="13.88671875" customWidth="1"/>
    <col min="6147" max="6147" width="15.6640625" customWidth="1"/>
    <col min="6148" max="6148" width="15.109375" customWidth="1"/>
    <col min="6149" max="6149" width="11" customWidth="1"/>
    <col min="6150" max="6150" width="11.88671875" customWidth="1"/>
    <col min="6151" max="6151" width="12.88671875" customWidth="1"/>
    <col min="6152" max="6152" width="11.33203125" customWidth="1"/>
    <col min="6153" max="6153" width="14.88671875" customWidth="1"/>
    <col min="6154" max="6154" width="15.109375" customWidth="1"/>
    <col min="6155" max="6155" width="11.33203125" customWidth="1"/>
    <col min="6156" max="6156" width="13.33203125" customWidth="1"/>
    <col min="6157" max="6157" width="13" customWidth="1"/>
    <col min="6158" max="6158" width="10.6640625" customWidth="1"/>
    <col min="6159" max="6159" width="12.33203125" customWidth="1"/>
    <col min="6160" max="6160" width="14.33203125" customWidth="1"/>
    <col min="6161" max="6161" width="14.5546875" customWidth="1"/>
    <col min="6401" max="6401" width="37.88671875" customWidth="1"/>
    <col min="6402" max="6402" width="13.88671875" customWidth="1"/>
    <col min="6403" max="6403" width="15.6640625" customWidth="1"/>
    <col min="6404" max="6404" width="15.109375" customWidth="1"/>
    <col min="6405" max="6405" width="11" customWidth="1"/>
    <col min="6406" max="6406" width="11.88671875" customWidth="1"/>
    <col min="6407" max="6407" width="12.88671875" customWidth="1"/>
    <col min="6408" max="6408" width="11.33203125" customWidth="1"/>
    <col min="6409" max="6409" width="14.88671875" customWidth="1"/>
    <col min="6410" max="6410" width="15.109375" customWidth="1"/>
    <col min="6411" max="6411" width="11.33203125" customWidth="1"/>
    <col min="6412" max="6412" width="13.33203125" customWidth="1"/>
    <col min="6413" max="6413" width="13" customWidth="1"/>
    <col min="6414" max="6414" width="10.6640625" customWidth="1"/>
    <col min="6415" max="6415" width="12.33203125" customWidth="1"/>
    <col min="6416" max="6416" width="14.33203125" customWidth="1"/>
    <col min="6417" max="6417" width="14.5546875" customWidth="1"/>
    <col min="6657" max="6657" width="37.88671875" customWidth="1"/>
    <col min="6658" max="6658" width="13.88671875" customWidth="1"/>
    <col min="6659" max="6659" width="15.6640625" customWidth="1"/>
    <col min="6660" max="6660" width="15.109375" customWidth="1"/>
    <col min="6661" max="6661" width="11" customWidth="1"/>
    <col min="6662" max="6662" width="11.88671875" customWidth="1"/>
    <col min="6663" max="6663" width="12.88671875" customWidth="1"/>
    <col min="6664" max="6664" width="11.33203125" customWidth="1"/>
    <col min="6665" max="6665" width="14.88671875" customWidth="1"/>
    <col min="6666" max="6666" width="15.109375" customWidth="1"/>
    <col min="6667" max="6667" width="11.33203125" customWidth="1"/>
    <col min="6668" max="6668" width="13.33203125" customWidth="1"/>
    <col min="6669" max="6669" width="13" customWidth="1"/>
    <col min="6670" max="6670" width="10.6640625" customWidth="1"/>
    <col min="6671" max="6671" width="12.33203125" customWidth="1"/>
    <col min="6672" max="6672" width="14.33203125" customWidth="1"/>
    <col min="6673" max="6673" width="14.5546875" customWidth="1"/>
    <col min="6913" max="6913" width="37.88671875" customWidth="1"/>
    <col min="6914" max="6914" width="13.88671875" customWidth="1"/>
    <col min="6915" max="6915" width="15.6640625" customWidth="1"/>
    <col min="6916" max="6916" width="15.109375" customWidth="1"/>
    <col min="6917" max="6917" width="11" customWidth="1"/>
    <col min="6918" max="6918" width="11.88671875" customWidth="1"/>
    <col min="6919" max="6919" width="12.88671875" customWidth="1"/>
    <col min="6920" max="6920" width="11.33203125" customWidth="1"/>
    <col min="6921" max="6921" width="14.88671875" customWidth="1"/>
    <col min="6922" max="6922" width="15.109375" customWidth="1"/>
    <col min="6923" max="6923" width="11.33203125" customWidth="1"/>
    <col min="6924" max="6924" width="13.33203125" customWidth="1"/>
    <col min="6925" max="6925" width="13" customWidth="1"/>
    <col min="6926" max="6926" width="10.6640625" customWidth="1"/>
    <col min="6927" max="6927" width="12.33203125" customWidth="1"/>
    <col min="6928" max="6928" width="14.33203125" customWidth="1"/>
    <col min="6929" max="6929" width="14.5546875" customWidth="1"/>
    <col min="7169" max="7169" width="37.88671875" customWidth="1"/>
    <col min="7170" max="7170" width="13.88671875" customWidth="1"/>
    <col min="7171" max="7171" width="15.6640625" customWidth="1"/>
    <col min="7172" max="7172" width="15.109375" customWidth="1"/>
    <col min="7173" max="7173" width="11" customWidth="1"/>
    <col min="7174" max="7174" width="11.88671875" customWidth="1"/>
    <col min="7175" max="7175" width="12.88671875" customWidth="1"/>
    <col min="7176" max="7176" width="11.33203125" customWidth="1"/>
    <col min="7177" max="7177" width="14.88671875" customWidth="1"/>
    <col min="7178" max="7178" width="15.109375" customWidth="1"/>
    <col min="7179" max="7179" width="11.33203125" customWidth="1"/>
    <col min="7180" max="7180" width="13.33203125" customWidth="1"/>
    <col min="7181" max="7181" width="13" customWidth="1"/>
    <col min="7182" max="7182" width="10.6640625" customWidth="1"/>
    <col min="7183" max="7183" width="12.33203125" customWidth="1"/>
    <col min="7184" max="7184" width="14.33203125" customWidth="1"/>
    <col min="7185" max="7185" width="14.5546875" customWidth="1"/>
    <col min="7425" max="7425" width="37.88671875" customWidth="1"/>
    <col min="7426" max="7426" width="13.88671875" customWidth="1"/>
    <col min="7427" max="7427" width="15.6640625" customWidth="1"/>
    <col min="7428" max="7428" width="15.109375" customWidth="1"/>
    <col min="7429" max="7429" width="11" customWidth="1"/>
    <col min="7430" max="7430" width="11.88671875" customWidth="1"/>
    <col min="7431" max="7431" width="12.88671875" customWidth="1"/>
    <col min="7432" max="7432" width="11.33203125" customWidth="1"/>
    <col min="7433" max="7433" width="14.88671875" customWidth="1"/>
    <col min="7434" max="7434" width="15.109375" customWidth="1"/>
    <col min="7435" max="7435" width="11.33203125" customWidth="1"/>
    <col min="7436" max="7436" width="13.33203125" customWidth="1"/>
    <col min="7437" max="7437" width="13" customWidth="1"/>
    <col min="7438" max="7438" width="10.6640625" customWidth="1"/>
    <col min="7439" max="7439" width="12.33203125" customWidth="1"/>
    <col min="7440" max="7440" width="14.33203125" customWidth="1"/>
    <col min="7441" max="7441" width="14.5546875" customWidth="1"/>
    <col min="7681" max="7681" width="37.88671875" customWidth="1"/>
    <col min="7682" max="7682" width="13.88671875" customWidth="1"/>
    <col min="7683" max="7683" width="15.6640625" customWidth="1"/>
    <col min="7684" max="7684" width="15.109375" customWidth="1"/>
    <col min="7685" max="7685" width="11" customWidth="1"/>
    <col min="7686" max="7686" width="11.88671875" customWidth="1"/>
    <col min="7687" max="7687" width="12.88671875" customWidth="1"/>
    <col min="7688" max="7688" width="11.33203125" customWidth="1"/>
    <col min="7689" max="7689" width="14.88671875" customWidth="1"/>
    <col min="7690" max="7690" width="15.109375" customWidth="1"/>
    <col min="7691" max="7691" width="11.33203125" customWidth="1"/>
    <col min="7692" max="7692" width="13.33203125" customWidth="1"/>
    <col min="7693" max="7693" width="13" customWidth="1"/>
    <col min="7694" max="7694" width="10.6640625" customWidth="1"/>
    <col min="7695" max="7695" width="12.33203125" customWidth="1"/>
    <col min="7696" max="7696" width="14.33203125" customWidth="1"/>
    <col min="7697" max="7697" width="14.5546875" customWidth="1"/>
    <col min="7937" max="7937" width="37.88671875" customWidth="1"/>
    <col min="7938" max="7938" width="13.88671875" customWidth="1"/>
    <col min="7939" max="7939" width="15.6640625" customWidth="1"/>
    <col min="7940" max="7940" width="15.109375" customWidth="1"/>
    <col min="7941" max="7941" width="11" customWidth="1"/>
    <col min="7942" max="7942" width="11.88671875" customWidth="1"/>
    <col min="7943" max="7943" width="12.88671875" customWidth="1"/>
    <col min="7944" max="7944" width="11.33203125" customWidth="1"/>
    <col min="7945" max="7945" width="14.88671875" customWidth="1"/>
    <col min="7946" max="7946" width="15.109375" customWidth="1"/>
    <col min="7947" max="7947" width="11.33203125" customWidth="1"/>
    <col min="7948" max="7948" width="13.33203125" customWidth="1"/>
    <col min="7949" max="7949" width="13" customWidth="1"/>
    <col min="7950" max="7950" width="10.6640625" customWidth="1"/>
    <col min="7951" max="7951" width="12.33203125" customWidth="1"/>
    <col min="7952" max="7952" width="14.33203125" customWidth="1"/>
    <col min="7953" max="7953" width="14.5546875" customWidth="1"/>
    <col min="8193" max="8193" width="37.88671875" customWidth="1"/>
    <col min="8194" max="8194" width="13.88671875" customWidth="1"/>
    <col min="8195" max="8195" width="15.6640625" customWidth="1"/>
    <col min="8196" max="8196" width="15.109375" customWidth="1"/>
    <col min="8197" max="8197" width="11" customWidth="1"/>
    <col min="8198" max="8198" width="11.88671875" customWidth="1"/>
    <col min="8199" max="8199" width="12.88671875" customWidth="1"/>
    <col min="8200" max="8200" width="11.33203125" customWidth="1"/>
    <col min="8201" max="8201" width="14.88671875" customWidth="1"/>
    <col min="8202" max="8202" width="15.109375" customWidth="1"/>
    <col min="8203" max="8203" width="11.33203125" customWidth="1"/>
    <col min="8204" max="8204" width="13.33203125" customWidth="1"/>
    <col min="8205" max="8205" width="13" customWidth="1"/>
    <col min="8206" max="8206" width="10.6640625" customWidth="1"/>
    <col min="8207" max="8207" width="12.33203125" customWidth="1"/>
    <col min="8208" max="8208" width="14.33203125" customWidth="1"/>
    <col min="8209" max="8209" width="14.5546875" customWidth="1"/>
    <col min="8449" max="8449" width="37.88671875" customWidth="1"/>
    <col min="8450" max="8450" width="13.88671875" customWidth="1"/>
    <col min="8451" max="8451" width="15.6640625" customWidth="1"/>
    <col min="8452" max="8452" width="15.109375" customWidth="1"/>
    <col min="8453" max="8453" width="11" customWidth="1"/>
    <col min="8454" max="8454" width="11.88671875" customWidth="1"/>
    <col min="8455" max="8455" width="12.88671875" customWidth="1"/>
    <col min="8456" max="8456" width="11.33203125" customWidth="1"/>
    <col min="8457" max="8457" width="14.88671875" customWidth="1"/>
    <col min="8458" max="8458" width="15.109375" customWidth="1"/>
    <col min="8459" max="8459" width="11.33203125" customWidth="1"/>
    <col min="8460" max="8460" width="13.33203125" customWidth="1"/>
    <col min="8461" max="8461" width="13" customWidth="1"/>
    <col min="8462" max="8462" width="10.6640625" customWidth="1"/>
    <col min="8463" max="8463" width="12.33203125" customWidth="1"/>
    <col min="8464" max="8464" width="14.33203125" customWidth="1"/>
    <col min="8465" max="8465" width="14.5546875" customWidth="1"/>
    <col min="8705" max="8705" width="37.88671875" customWidth="1"/>
    <col min="8706" max="8706" width="13.88671875" customWidth="1"/>
    <col min="8707" max="8707" width="15.6640625" customWidth="1"/>
    <col min="8708" max="8708" width="15.109375" customWidth="1"/>
    <col min="8709" max="8709" width="11" customWidth="1"/>
    <col min="8710" max="8710" width="11.88671875" customWidth="1"/>
    <col min="8711" max="8711" width="12.88671875" customWidth="1"/>
    <col min="8712" max="8712" width="11.33203125" customWidth="1"/>
    <col min="8713" max="8713" width="14.88671875" customWidth="1"/>
    <col min="8714" max="8714" width="15.109375" customWidth="1"/>
    <col min="8715" max="8715" width="11.33203125" customWidth="1"/>
    <col min="8716" max="8716" width="13.33203125" customWidth="1"/>
    <col min="8717" max="8717" width="13" customWidth="1"/>
    <col min="8718" max="8718" width="10.6640625" customWidth="1"/>
    <col min="8719" max="8719" width="12.33203125" customWidth="1"/>
    <col min="8720" max="8720" width="14.33203125" customWidth="1"/>
    <col min="8721" max="8721" width="14.5546875" customWidth="1"/>
    <col min="8961" max="8961" width="37.88671875" customWidth="1"/>
    <col min="8962" max="8962" width="13.88671875" customWidth="1"/>
    <col min="8963" max="8963" width="15.6640625" customWidth="1"/>
    <col min="8964" max="8964" width="15.109375" customWidth="1"/>
    <col min="8965" max="8965" width="11" customWidth="1"/>
    <col min="8966" max="8966" width="11.88671875" customWidth="1"/>
    <col min="8967" max="8967" width="12.88671875" customWidth="1"/>
    <col min="8968" max="8968" width="11.33203125" customWidth="1"/>
    <col min="8969" max="8969" width="14.88671875" customWidth="1"/>
    <col min="8970" max="8970" width="15.109375" customWidth="1"/>
    <col min="8971" max="8971" width="11.33203125" customWidth="1"/>
    <col min="8972" max="8972" width="13.33203125" customWidth="1"/>
    <col min="8973" max="8973" width="13" customWidth="1"/>
    <col min="8974" max="8974" width="10.6640625" customWidth="1"/>
    <col min="8975" max="8975" width="12.33203125" customWidth="1"/>
    <col min="8976" max="8976" width="14.33203125" customWidth="1"/>
    <col min="8977" max="8977" width="14.5546875" customWidth="1"/>
    <col min="9217" max="9217" width="37.88671875" customWidth="1"/>
    <col min="9218" max="9218" width="13.88671875" customWidth="1"/>
    <col min="9219" max="9219" width="15.6640625" customWidth="1"/>
    <col min="9220" max="9220" width="15.109375" customWidth="1"/>
    <col min="9221" max="9221" width="11" customWidth="1"/>
    <col min="9222" max="9222" width="11.88671875" customWidth="1"/>
    <col min="9223" max="9223" width="12.88671875" customWidth="1"/>
    <col min="9224" max="9224" width="11.33203125" customWidth="1"/>
    <col min="9225" max="9225" width="14.88671875" customWidth="1"/>
    <col min="9226" max="9226" width="15.109375" customWidth="1"/>
    <col min="9227" max="9227" width="11.33203125" customWidth="1"/>
    <col min="9228" max="9228" width="13.33203125" customWidth="1"/>
    <col min="9229" max="9229" width="13" customWidth="1"/>
    <col min="9230" max="9230" width="10.6640625" customWidth="1"/>
    <col min="9231" max="9231" width="12.33203125" customWidth="1"/>
    <col min="9232" max="9232" width="14.33203125" customWidth="1"/>
    <col min="9233" max="9233" width="14.5546875" customWidth="1"/>
    <col min="9473" max="9473" width="37.88671875" customWidth="1"/>
    <col min="9474" max="9474" width="13.88671875" customWidth="1"/>
    <col min="9475" max="9475" width="15.6640625" customWidth="1"/>
    <col min="9476" max="9476" width="15.109375" customWidth="1"/>
    <col min="9477" max="9477" width="11" customWidth="1"/>
    <col min="9478" max="9478" width="11.88671875" customWidth="1"/>
    <col min="9479" max="9479" width="12.88671875" customWidth="1"/>
    <col min="9480" max="9480" width="11.33203125" customWidth="1"/>
    <col min="9481" max="9481" width="14.88671875" customWidth="1"/>
    <col min="9482" max="9482" width="15.109375" customWidth="1"/>
    <col min="9483" max="9483" width="11.33203125" customWidth="1"/>
    <col min="9484" max="9484" width="13.33203125" customWidth="1"/>
    <col min="9485" max="9485" width="13" customWidth="1"/>
    <col min="9486" max="9486" width="10.6640625" customWidth="1"/>
    <col min="9487" max="9487" width="12.33203125" customWidth="1"/>
    <col min="9488" max="9488" width="14.33203125" customWidth="1"/>
    <col min="9489" max="9489" width="14.5546875" customWidth="1"/>
    <col min="9729" max="9729" width="37.88671875" customWidth="1"/>
    <col min="9730" max="9730" width="13.88671875" customWidth="1"/>
    <col min="9731" max="9731" width="15.6640625" customWidth="1"/>
    <col min="9732" max="9732" width="15.109375" customWidth="1"/>
    <col min="9733" max="9733" width="11" customWidth="1"/>
    <col min="9734" max="9734" width="11.88671875" customWidth="1"/>
    <col min="9735" max="9735" width="12.88671875" customWidth="1"/>
    <col min="9736" max="9736" width="11.33203125" customWidth="1"/>
    <col min="9737" max="9737" width="14.88671875" customWidth="1"/>
    <col min="9738" max="9738" width="15.109375" customWidth="1"/>
    <col min="9739" max="9739" width="11.33203125" customWidth="1"/>
    <col min="9740" max="9740" width="13.33203125" customWidth="1"/>
    <col min="9741" max="9741" width="13" customWidth="1"/>
    <col min="9742" max="9742" width="10.6640625" customWidth="1"/>
    <col min="9743" max="9743" width="12.33203125" customWidth="1"/>
    <col min="9744" max="9744" width="14.33203125" customWidth="1"/>
    <col min="9745" max="9745" width="14.5546875" customWidth="1"/>
    <col min="9985" max="9985" width="37.88671875" customWidth="1"/>
    <col min="9986" max="9986" width="13.88671875" customWidth="1"/>
    <col min="9987" max="9987" width="15.6640625" customWidth="1"/>
    <col min="9988" max="9988" width="15.109375" customWidth="1"/>
    <col min="9989" max="9989" width="11" customWidth="1"/>
    <col min="9990" max="9990" width="11.88671875" customWidth="1"/>
    <col min="9991" max="9991" width="12.88671875" customWidth="1"/>
    <col min="9992" max="9992" width="11.33203125" customWidth="1"/>
    <col min="9993" max="9993" width="14.88671875" customWidth="1"/>
    <col min="9994" max="9994" width="15.109375" customWidth="1"/>
    <col min="9995" max="9995" width="11.33203125" customWidth="1"/>
    <col min="9996" max="9996" width="13.33203125" customWidth="1"/>
    <col min="9997" max="9997" width="13" customWidth="1"/>
    <col min="9998" max="9998" width="10.6640625" customWidth="1"/>
    <col min="9999" max="9999" width="12.33203125" customWidth="1"/>
    <col min="10000" max="10000" width="14.33203125" customWidth="1"/>
    <col min="10001" max="10001" width="14.5546875" customWidth="1"/>
    <col min="10241" max="10241" width="37.88671875" customWidth="1"/>
    <col min="10242" max="10242" width="13.88671875" customWidth="1"/>
    <col min="10243" max="10243" width="15.6640625" customWidth="1"/>
    <col min="10244" max="10244" width="15.109375" customWidth="1"/>
    <col min="10245" max="10245" width="11" customWidth="1"/>
    <col min="10246" max="10246" width="11.88671875" customWidth="1"/>
    <col min="10247" max="10247" width="12.88671875" customWidth="1"/>
    <col min="10248" max="10248" width="11.33203125" customWidth="1"/>
    <col min="10249" max="10249" width="14.88671875" customWidth="1"/>
    <col min="10250" max="10250" width="15.109375" customWidth="1"/>
    <col min="10251" max="10251" width="11.33203125" customWidth="1"/>
    <col min="10252" max="10252" width="13.33203125" customWidth="1"/>
    <col min="10253" max="10253" width="13" customWidth="1"/>
    <col min="10254" max="10254" width="10.6640625" customWidth="1"/>
    <col min="10255" max="10255" width="12.33203125" customWidth="1"/>
    <col min="10256" max="10256" width="14.33203125" customWidth="1"/>
    <col min="10257" max="10257" width="14.5546875" customWidth="1"/>
    <col min="10497" max="10497" width="37.88671875" customWidth="1"/>
    <col min="10498" max="10498" width="13.88671875" customWidth="1"/>
    <col min="10499" max="10499" width="15.6640625" customWidth="1"/>
    <col min="10500" max="10500" width="15.109375" customWidth="1"/>
    <col min="10501" max="10501" width="11" customWidth="1"/>
    <col min="10502" max="10502" width="11.88671875" customWidth="1"/>
    <col min="10503" max="10503" width="12.88671875" customWidth="1"/>
    <col min="10504" max="10504" width="11.33203125" customWidth="1"/>
    <col min="10505" max="10505" width="14.88671875" customWidth="1"/>
    <col min="10506" max="10506" width="15.109375" customWidth="1"/>
    <col min="10507" max="10507" width="11.33203125" customWidth="1"/>
    <col min="10508" max="10508" width="13.33203125" customWidth="1"/>
    <col min="10509" max="10509" width="13" customWidth="1"/>
    <col min="10510" max="10510" width="10.6640625" customWidth="1"/>
    <col min="10511" max="10511" width="12.33203125" customWidth="1"/>
    <col min="10512" max="10512" width="14.33203125" customWidth="1"/>
    <col min="10513" max="10513" width="14.5546875" customWidth="1"/>
    <col min="10753" max="10753" width="37.88671875" customWidth="1"/>
    <col min="10754" max="10754" width="13.88671875" customWidth="1"/>
    <col min="10755" max="10755" width="15.6640625" customWidth="1"/>
    <col min="10756" max="10756" width="15.109375" customWidth="1"/>
    <col min="10757" max="10757" width="11" customWidth="1"/>
    <col min="10758" max="10758" width="11.88671875" customWidth="1"/>
    <col min="10759" max="10759" width="12.88671875" customWidth="1"/>
    <col min="10760" max="10760" width="11.33203125" customWidth="1"/>
    <col min="10761" max="10761" width="14.88671875" customWidth="1"/>
    <col min="10762" max="10762" width="15.109375" customWidth="1"/>
    <col min="10763" max="10763" width="11.33203125" customWidth="1"/>
    <col min="10764" max="10764" width="13.33203125" customWidth="1"/>
    <col min="10765" max="10765" width="13" customWidth="1"/>
    <col min="10766" max="10766" width="10.6640625" customWidth="1"/>
    <col min="10767" max="10767" width="12.33203125" customWidth="1"/>
    <col min="10768" max="10768" width="14.33203125" customWidth="1"/>
    <col min="10769" max="10769" width="14.5546875" customWidth="1"/>
    <col min="11009" max="11009" width="37.88671875" customWidth="1"/>
    <col min="11010" max="11010" width="13.88671875" customWidth="1"/>
    <col min="11011" max="11011" width="15.6640625" customWidth="1"/>
    <col min="11012" max="11012" width="15.109375" customWidth="1"/>
    <col min="11013" max="11013" width="11" customWidth="1"/>
    <col min="11014" max="11014" width="11.88671875" customWidth="1"/>
    <col min="11015" max="11015" width="12.88671875" customWidth="1"/>
    <col min="11016" max="11016" width="11.33203125" customWidth="1"/>
    <col min="11017" max="11017" width="14.88671875" customWidth="1"/>
    <col min="11018" max="11018" width="15.109375" customWidth="1"/>
    <col min="11019" max="11019" width="11.33203125" customWidth="1"/>
    <col min="11020" max="11020" width="13.33203125" customWidth="1"/>
    <col min="11021" max="11021" width="13" customWidth="1"/>
    <col min="11022" max="11022" width="10.6640625" customWidth="1"/>
    <col min="11023" max="11023" width="12.33203125" customWidth="1"/>
    <col min="11024" max="11024" width="14.33203125" customWidth="1"/>
    <col min="11025" max="11025" width="14.5546875" customWidth="1"/>
    <col min="11265" max="11265" width="37.88671875" customWidth="1"/>
    <col min="11266" max="11266" width="13.88671875" customWidth="1"/>
    <col min="11267" max="11267" width="15.6640625" customWidth="1"/>
    <col min="11268" max="11268" width="15.109375" customWidth="1"/>
    <col min="11269" max="11269" width="11" customWidth="1"/>
    <col min="11270" max="11270" width="11.88671875" customWidth="1"/>
    <col min="11271" max="11271" width="12.88671875" customWidth="1"/>
    <col min="11272" max="11272" width="11.33203125" customWidth="1"/>
    <col min="11273" max="11273" width="14.88671875" customWidth="1"/>
    <col min="11274" max="11274" width="15.109375" customWidth="1"/>
    <col min="11275" max="11275" width="11.33203125" customWidth="1"/>
    <col min="11276" max="11276" width="13.33203125" customWidth="1"/>
    <col min="11277" max="11277" width="13" customWidth="1"/>
    <col min="11278" max="11278" width="10.6640625" customWidth="1"/>
    <col min="11279" max="11279" width="12.33203125" customWidth="1"/>
    <col min="11280" max="11280" width="14.33203125" customWidth="1"/>
    <col min="11281" max="11281" width="14.5546875" customWidth="1"/>
    <col min="11521" max="11521" width="37.88671875" customWidth="1"/>
    <col min="11522" max="11522" width="13.88671875" customWidth="1"/>
    <col min="11523" max="11523" width="15.6640625" customWidth="1"/>
    <col min="11524" max="11524" width="15.109375" customWidth="1"/>
    <col min="11525" max="11525" width="11" customWidth="1"/>
    <col min="11526" max="11526" width="11.88671875" customWidth="1"/>
    <col min="11527" max="11527" width="12.88671875" customWidth="1"/>
    <col min="11528" max="11528" width="11.33203125" customWidth="1"/>
    <col min="11529" max="11529" width="14.88671875" customWidth="1"/>
    <col min="11530" max="11530" width="15.109375" customWidth="1"/>
    <col min="11531" max="11531" width="11.33203125" customWidth="1"/>
    <col min="11532" max="11532" width="13.33203125" customWidth="1"/>
    <col min="11533" max="11533" width="13" customWidth="1"/>
    <col min="11534" max="11534" width="10.6640625" customWidth="1"/>
    <col min="11535" max="11535" width="12.33203125" customWidth="1"/>
    <col min="11536" max="11536" width="14.33203125" customWidth="1"/>
    <col min="11537" max="11537" width="14.5546875" customWidth="1"/>
    <col min="11777" max="11777" width="37.88671875" customWidth="1"/>
    <col min="11778" max="11778" width="13.88671875" customWidth="1"/>
    <col min="11779" max="11779" width="15.6640625" customWidth="1"/>
    <col min="11780" max="11780" width="15.109375" customWidth="1"/>
    <col min="11781" max="11781" width="11" customWidth="1"/>
    <col min="11782" max="11782" width="11.88671875" customWidth="1"/>
    <col min="11783" max="11783" width="12.88671875" customWidth="1"/>
    <col min="11784" max="11784" width="11.33203125" customWidth="1"/>
    <col min="11785" max="11785" width="14.88671875" customWidth="1"/>
    <col min="11786" max="11786" width="15.109375" customWidth="1"/>
    <col min="11787" max="11787" width="11.33203125" customWidth="1"/>
    <col min="11788" max="11788" width="13.33203125" customWidth="1"/>
    <col min="11789" max="11789" width="13" customWidth="1"/>
    <col min="11790" max="11790" width="10.6640625" customWidth="1"/>
    <col min="11791" max="11791" width="12.33203125" customWidth="1"/>
    <col min="11792" max="11792" width="14.33203125" customWidth="1"/>
    <col min="11793" max="11793" width="14.5546875" customWidth="1"/>
    <col min="12033" max="12033" width="37.88671875" customWidth="1"/>
    <col min="12034" max="12034" width="13.88671875" customWidth="1"/>
    <col min="12035" max="12035" width="15.6640625" customWidth="1"/>
    <col min="12036" max="12036" width="15.109375" customWidth="1"/>
    <col min="12037" max="12037" width="11" customWidth="1"/>
    <col min="12038" max="12038" width="11.88671875" customWidth="1"/>
    <col min="12039" max="12039" width="12.88671875" customWidth="1"/>
    <col min="12040" max="12040" width="11.33203125" customWidth="1"/>
    <col min="12041" max="12041" width="14.88671875" customWidth="1"/>
    <col min="12042" max="12042" width="15.109375" customWidth="1"/>
    <col min="12043" max="12043" width="11.33203125" customWidth="1"/>
    <col min="12044" max="12044" width="13.33203125" customWidth="1"/>
    <col min="12045" max="12045" width="13" customWidth="1"/>
    <col min="12046" max="12046" width="10.6640625" customWidth="1"/>
    <col min="12047" max="12047" width="12.33203125" customWidth="1"/>
    <col min="12048" max="12048" width="14.33203125" customWidth="1"/>
    <col min="12049" max="12049" width="14.5546875" customWidth="1"/>
    <col min="12289" max="12289" width="37.88671875" customWidth="1"/>
    <col min="12290" max="12290" width="13.88671875" customWidth="1"/>
    <col min="12291" max="12291" width="15.6640625" customWidth="1"/>
    <col min="12292" max="12292" width="15.109375" customWidth="1"/>
    <col min="12293" max="12293" width="11" customWidth="1"/>
    <col min="12294" max="12294" width="11.88671875" customWidth="1"/>
    <col min="12295" max="12295" width="12.88671875" customWidth="1"/>
    <col min="12296" max="12296" width="11.33203125" customWidth="1"/>
    <col min="12297" max="12297" width="14.88671875" customWidth="1"/>
    <col min="12298" max="12298" width="15.109375" customWidth="1"/>
    <col min="12299" max="12299" width="11.33203125" customWidth="1"/>
    <col min="12300" max="12300" width="13.33203125" customWidth="1"/>
    <col min="12301" max="12301" width="13" customWidth="1"/>
    <col min="12302" max="12302" width="10.6640625" customWidth="1"/>
    <col min="12303" max="12303" width="12.33203125" customWidth="1"/>
    <col min="12304" max="12304" width="14.33203125" customWidth="1"/>
    <col min="12305" max="12305" width="14.5546875" customWidth="1"/>
    <col min="12545" max="12545" width="37.88671875" customWidth="1"/>
    <col min="12546" max="12546" width="13.88671875" customWidth="1"/>
    <col min="12547" max="12547" width="15.6640625" customWidth="1"/>
    <col min="12548" max="12548" width="15.109375" customWidth="1"/>
    <col min="12549" max="12549" width="11" customWidth="1"/>
    <col min="12550" max="12550" width="11.88671875" customWidth="1"/>
    <col min="12551" max="12551" width="12.88671875" customWidth="1"/>
    <col min="12552" max="12552" width="11.33203125" customWidth="1"/>
    <col min="12553" max="12553" width="14.88671875" customWidth="1"/>
    <col min="12554" max="12554" width="15.109375" customWidth="1"/>
    <col min="12555" max="12555" width="11.33203125" customWidth="1"/>
    <col min="12556" max="12556" width="13.33203125" customWidth="1"/>
    <col min="12557" max="12557" width="13" customWidth="1"/>
    <col min="12558" max="12558" width="10.6640625" customWidth="1"/>
    <col min="12559" max="12559" width="12.33203125" customWidth="1"/>
    <col min="12560" max="12560" width="14.33203125" customWidth="1"/>
    <col min="12561" max="12561" width="14.5546875" customWidth="1"/>
    <col min="12801" max="12801" width="37.88671875" customWidth="1"/>
    <col min="12802" max="12802" width="13.88671875" customWidth="1"/>
    <col min="12803" max="12803" width="15.6640625" customWidth="1"/>
    <col min="12804" max="12804" width="15.109375" customWidth="1"/>
    <col min="12805" max="12805" width="11" customWidth="1"/>
    <col min="12806" max="12806" width="11.88671875" customWidth="1"/>
    <col min="12807" max="12807" width="12.88671875" customWidth="1"/>
    <col min="12808" max="12808" width="11.33203125" customWidth="1"/>
    <col min="12809" max="12809" width="14.88671875" customWidth="1"/>
    <col min="12810" max="12810" width="15.109375" customWidth="1"/>
    <col min="12811" max="12811" width="11.33203125" customWidth="1"/>
    <col min="12812" max="12812" width="13.33203125" customWidth="1"/>
    <col min="12813" max="12813" width="13" customWidth="1"/>
    <col min="12814" max="12814" width="10.6640625" customWidth="1"/>
    <col min="12815" max="12815" width="12.33203125" customWidth="1"/>
    <col min="12816" max="12816" width="14.33203125" customWidth="1"/>
    <col min="12817" max="12817" width="14.5546875" customWidth="1"/>
    <col min="13057" max="13057" width="37.88671875" customWidth="1"/>
    <col min="13058" max="13058" width="13.88671875" customWidth="1"/>
    <col min="13059" max="13059" width="15.6640625" customWidth="1"/>
    <col min="13060" max="13060" width="15.109375" customWidth="1"/>
    <col min="13061" max="13061" width="11" customWidth="1"/>
    <col min="13062" max="13062" width="11.88671875" customWidth="1"/>
    <col min="13063" max="13063" width="12.88671875" customWidth="1"/>
    <col min="13064" max="13064" width="11.33203125" customWidth="1"/>
    <col min="13065" max="13065" width="14.88671875" customWidth="1"/>
    <col min="13066" max="13066" width="15.109375" customWidth="1"/>
    <col min="13067" max="13067" width="11.33203125" customWidth="1"/>
    <col min="13068" max="13068" width="13.33203125" customWidth="1"/>
    <col min="13069" max="13069" width="13" customWidth="1"/>
    <col min="13070" max="13070" width="10.6640625" customWidth="1"/>
    <col min="13071" max="13071" width="12.33203125" customWidth="1"/>
    <col min="13072" max="13072" width="14.33203125" customWidth="1"/>
    <col min="13073" max="13073" width="14.5546875" customWidth="1"/>
    <col min="13313" max="13313" width="37.88671875" customWidth="1"/>
    <col min="13314" max="13314" width="13.88671875" customWidth="1"/>
    <col min="13315" max="13315" width="15.6640625" customWidth="1"/>
    <col min="13316" max="13316" width="15.109375" customWidth="1"/>
    <col min="13317" max="13317" width="11" customWidth="1"/>
    <col min="13318" max="13318" width="11.88671875" customWidth="1"/>
    <col min="13319" max="13319" width="12.88671875" customWidth="1"/>
    <col min="13320" max="13320" width="11.33203125" customWidth="1"/>
    <col min="13321" max="13321" width="14.88671875" customWidth="1"/>
    <col min="13322" max="13322" width="15.109375" customWidth="1"/>
    <col min="13323" max="13323" width="11.33203125" customWidth="1"/>
    <col min="13324" max="13324" width="13.33203125" customWidth="1"/>
    <col min="13325" max="13325" width="13" customWidth="1"/>
    <col min="13326" max="13326" width="10.6640625" customWidth="1"/>
    <col min="13327" max="13327" width="12.33203125" customWidth="1"/>
    <col min="13328" max="13328" width="14.33203125" customWidth="1"/>
    <col min="13329" max="13329" width="14.5546875" customWidth="1"/>
    <col min="13569" max="13569" width="37.88671875" customWidth="1"/>
    <col min="13570" max="13570" width="13.88671875" customWidth="1"/>
    <col min="13571" max="13571" width="15.6640625" customWidth="1"/>
    <col min="13572" max="13572" width="15.109375" customWidth="1"/>
    <col min="13573" max="13573" width="11" customWidth="1"/>
    <col min="13574" max="13574" width="11.88671875" customWidth="1"/>
    <col min="13575" max="13575" width="12.88671875" customWidth="1"/>
    <col min="13576" max="13576" width="11.33203125" customWidth="1"/>
    <col min="13577" max="13577" width="14.88671875" customWidth="1"/>
    <col min="13578" max="13578" width="15.109375" customWidth="1"/>
    <col min="13579" max="13579" width="11.33203125" customWidth="1"/>
    <col min="13580" max="13580" width="13.33203125" customWidth="1"/>
    <col min="13581" max="13581" width="13" customWidth="1"/>
    <col min="13582" max="13582" width="10.6640625" customWidth="1"/>
    <col min="13583" max="13583" width="12.33203125" customWidth="1"/>
    <col min="13584" max="13584" width="14.33203125" customWidth="1"/>
    <col min="13585" max="13585" width="14.5546875" customWidth="1"/>
    <col min="13825" max="13825" width="37.88671875" customWidth="1"/>
    <col min="13826" max="13826" width="13.88671875" customWidth="1"/>
    <col min="13827" max="13827" width="15.6640625" customWidth="1"/>
    <col min="13828" max="13828" width="15.109375" customWidth="1"/>
    <col min="13829" max="13829" width="11" customWidth="1"/>
    <col min="13830" max="13830" width="11.88671875" customWidth="1"/>
    <col min="13831" max="13831" width="12.88671875" customWidth="1"/>
    <col min="13832" max="13832" width="11.33203125" customWidth="1"/>
    <col min="13833" max="13833" width="14.88671875" customWidth="1"/>
    <col min="13834" max="13834" width="15.109375" customWidth="1"/>
    <col min="13835" max="13835" width="11.33203125" customWidth="1"/>
    <col min="13836" max="13836" width="13.33203125" customWidth="1"/>
    <col min="13837" max="13837" width="13" customWidth="1"/>
    <col min="13838" max="13838" width="10.6640625" customWidth="1"/>
    <col min="13839" max="13839" width="12.33203125" customWidth="1"/>
    <col min="13840" max="13840" width="14.33203125" customWidth="1"/>
    <col min="13841" max="13841" width="14.5546875" customWidth="1"/>
    <col min="14081" max="14081" width="37.88671875" customWidth="1"/>
    <col min="14082" max="14082" width="13.88671875" customWidth="1"/>
    <col min="14083" max="14083" width="15.6640625" customWidth="1"/>
    <col min="14084" max="14084" width="15.109375" customWidth="1"/>
    <col min="14085" max="14085" width="11" customWidth="1"/>
    <col min="14086" max="14086" width="11.88671875" customWidth="1"/>
    <col min="14087" max="14087" width="12.88671875" customWidth="1"/>
    <col min="14088" max="14088" width="11.33203125" customWidth="1"/>
    <col min="14089" max="14089" width="14.88671875" customWidth="1"/>
    <col min="14090" max="14090" width="15.109375" customWidth="1"/>
    <col min="14091" max="14091" width="11.33203125" customWidth="1"/>
    <col min="14092" max="14092" width="13.33203125" customWidth="1"/>
    <col min="14093" max="14093" width="13" customWidth="1"/>
    <col min="14094" max="14094" width="10.6640625" customWidth="1"/>
    <col min="14095" max="14095" width="12.33203125" customWidth="1"/>
    <col min="14096" max="14096" width="14.33203125" customWidth="1"/>
    <col min="14097" max="14097" width="14.5546875" customWidth="1"/>
    <col min="14337" max="14337" width="37.88671875" customWidth="1"/>
    <col min="14338" max="14338" width="13.88671875" customWidth="1"/>
    <col min="14339" max="14339" width="15.6640625" customWidth="1"/>
    <col min="14340" max="14340" width="15.109375" customWidth="1"/>
    <col min="14341" max="14341" width="11" customWidth="1"/>
    <col min="14342" max="14342" width="11.88671875" customWidth="1"/>
    <col min="14343" max="14343" width="12.88671875" customWidth="1"/>
    <col min="14344" max="14344" width="11.33203125" customWidth="1"/>
    <col min="14345" max="14345" width="14.88671875" customWidth="1"/>
    <col min="14346" max="14346" width="15.109375" customWidth="1"/>
    <col min="14347" max="14347" width="11.33203125" customWidth="1"/>
    <col min="14348" max="14348" width="13.33203125" customWidth="1"/>
    <col min="14349" max="14349" width="13" customWidth="1"/>
    <col min="14350" max="14350" width="10.6640625" customWidth="1"/>
    <col min="14351" max="14351" width="12.33203125" customWidth="1"/>
    <col min="14352" max="14352" width="14.33203125" customWidth="1"/>
    <col min="14353" max="14353" width="14.5546875" customWidth="1"/>
    <col min="14593" max="14593" width="37.88671875" customWidth="1"/>
    <col min="14594" max="14594" width="13.88671875" customWidth="1"/>
    <col min="14595" max="14595" width="15.6640625" customWidth="1"/>
    <col min="14596" max="14596" width="15.109375" customWidth="1"/>
    <col min="14597" max="14597" width="11" customWidth="1"/>
    <col min="14598" max="14598" width="11.88671875" customWidth="1"/>
    <col min="14599" max="14599" width="12.88671875" customWidth="1"/>
    <col min="14600" max="14600" width="11.33203125" customWidth="1"/>
    <col min="14601" max="14601" width="14.88671875" customWidth="1"/>
    <col min="14602" max="14602" width="15.109375" customWidth="1"/>
    <col min="14603" max="14603" width="11.33203125" customWidth="1"/>
    <col min="14604" max="14604" width="13.33203125" customWidth="1"/>
    <col min="14605" max="14605" width="13" customWidth="1"/>
    <col min="14606" max="14606" width="10.6640625" customWidth="1"/>
    <col min="14607" max="14607" width="12.33203125" customWidth="1"/>
    <col min="14608" max="14608" width="14.33203125" customWidth="1"/>
    <col min="14609" max="14609" width="14.5546875" customWidth="1"/>
    <col min="14849" max="14849" width="37.88671875" customWidth="1"/>
    <col min="14850" max="14850" width="13.88671875" customWidth="1"/>
    <col min="14851" max="14851" width="15.6640625" customWidth="1"/>
    <col min="14852" max="14852" width="15.109375" customWidth="1"/>
    <col min="14853" max="14853" width="11" customWidth="1"/>
    <col min="14854" max="14854" width="11.88671875" customWidth="1"/>
    <col min="14855" max="14855" width="12.88671875" customWidth="1"/>
    <col min="14856" max="14856" width="11.33203125" customWidth="1"/>
    <col min="14857" max="14857" width="14.88671875" customWidth="1"/>
    <col min="14858" max="14858" width="15.109375" customWidth="1"/>
    <col min="14859" max="14859" width="11.33203125" customWidth="1"/>
    <col min="14860" max="14860" width="13.33203125" customWidth="1"/>
    <col min="14861" max="14861" width="13" customWidth="1"/>
    <col min="14862" max="14862" width="10.6640625" customWidth="1"/>
    <col min="14863" max="14863" width="12.33203125" customWidth="1"/>
    <col min="14864" max="14864" width="14.33203125" customWidth="1"/>
    <col min="14865" max="14865" width="14.5546875" customWidth="1"/>
    <col min="15105" max="15105" width="37.88671875" customWidth="1"/>
    <col min="15106" max="15106" width="13.88671875" customWidth="1"/>
    <col min="15107" max="15107" width="15.6640625" customWidth="1"/>
    <col min="15108" max="15108" width="15.109375" customWidth="1"/>
    <col min="15109" max="15109" width="11" customWidth="1"/>
    <col min="15110" max="15110" width="11.88671875" customWidth="1"/>
    <col min="15111" max="15111" width="12.88671875" customWidth="1"/>
    <col min="15112" max="15112" width="11.33203125" customWidth="1"/>
    <col min="15113" max="15113" width="14.88671875" customWidth="1"/>
    <col min="15114" max="15114" width="15.109375" customWidth="1"/>
    <col min="15115" max="15115" width="11.33203125" customWidth="1"/>
    <col min="15116" max="15116" width="13.33203125" customWidth="1"/>
    <col min="15117" max="15117" width="13" customWidth="1"/>
    <col min="15118" max="15118" width="10.6640625" customWidth="1"/>
    <col min="15119" max="15119" width="12.33203125" customWidth="1"/>
    <col min="15120" max="15120" width="14.33203125" customWidth="1"/>
    <col min="15121" max="15121" width="14.5546875" customWidth="1"/>
    <col min="15361" max="15361" width="37.88671875" customWidth="1"/>
    <col min="15362" max="15362" width="13.88671875" customWidth="1"/>
    <col min="15363" max="15363" width="15.6640625" customWidth="1"/>
    <col min="15364" max="15364" width="15.109375" customWidth="1"/>
    <col min="15365" max="15365" width="11" customWidth="1"/>
    <col min="15366" max="15366" width="11.88671875" customWidth="1"/>
    <col min="15367" max="15367" width="12.88671875" customWidth="1"/>
    <col min="15368" max="15368" width="11.33203125" customWidth="1"/>
    <col min="15369" max="15369" width="14.88671875" customWidth="1"/>
    <col min="15370" max="15370" width="15.109375" customWidth="1"/>
    <col min="15371" max="15371" width="11.33203125" customWidth="1"/>
    <col min="15372" max="15372" width="13.33203125" customWidth="1"/>
    <col min="15373" max="15373" width="13" customWidth="1"/>
    <col min="15374" max="15374" width="10.6640625" customWidth="1"/>
    <col min="15375" max="15375" width="12.33203125" customWidth="1"/>
    <col min="15376" max="15376" width="14.33203125" customWidth="1"/>
    <col min="15377" max="15377" width="14.5546875" customWidth="1"/>
    <col min="15617" max="15617" width="37.88671875" customWidth="1"/>
    <col min="15618" max="15618" width="13.88671875" customWidth="1"/>
    <col min="15619" max="15619" width="15.6640625" customWidth="1"/>
    <col min="15620" max="15620" width="15.109375" customWidth="1"/>
    <col min="15621" max="15621" width="11" customWidth="1"/>
    <col min="15622" max="15622" width="11.88671875" customWidth="1"/>
    <col min="15623" max="15623" width="12.88671875" customWidth="1"/>
    <col min="15624" max="15624" width="11.33203125" customWidth="1"/>
    <col min="15625" max="15625" width="14.88671875" customWidth="1"/>
    <col min="15626" max="15626" width="15.109375" customWidth="1"/>
    <col min="15627" max="15627" width="11.33203125" customWidth="1"/>
    <col min="15628" max="15628" width="13.33203125" customWidth="1"/>
    <col min="15629" max="15629" width="13" customWidth="1"/>
    <col min="15630" max="15630" width="10.6640625" customWidth="1"/>
    <col min="15631" max="15631" width="12.33203125" customWidth="1"/>
    <col min="15632" max="15632" width="14.33203125" customWidth="1"/>
    <col min="15633" max="15633" width="14.5546875" customWidth="1"/>
    <col min="15873" max="15873" width="37.88671875" customWidth="1"/>
    <col min="15874" max="15874" width="13.88671875" customWidth="1"/>
    <col min="15875" max="15875" width="15.6640625" customWidth="1"/>
    <col min="15876" max="15876" width="15.109375" customWidth="1"/>
    <col min="15877" max="15877" width="11" customWidth="1"/>
    <col min="15878" max="15878" width="11.88671875" customWidth="1"/>
    <col min="15879" max="15879" width="12.88671875" customWidth="1"/>
    <col min="15880" max="15880" width="11.33203125" customWidth="1"/>
    <col min="15881" max="15881" width="14.88671875" customWidth="1"/>
    <col min="15882" max="15882" width="15.109375" customWidth="1"/>
    <col min="15883" max="15883" width="11.33203125" customWidth="1"/>
    <col min="15884" max="15884" width="13.33203125" customWidth="1"/>
    <col min="15885" max="15885" width="13" customWidth="1"/>
    <col min="15886" max="15886" width="10.6640625" customWidth="1"/>
    <col min="15887" max="15887" width="12.33203125" customWidth="1"/>
    <col min="15888" max="15888" width="14.33203125" customWidth="1"/>
    <col min="15889" max="15889" width="14.5546875" customWidth="1"/>
    <col min="16129" max="16129" width="37.88671875" customWidth="1"/>
    <col min="16130" max="16130" width="13.88671875" customWidth="1"/>
    <col min="16131" max="16131" width="15.6640625" customWidth="1"/>
    <col min="16132" max="16132" width="15.109375" customWidth="1"/>
    <col min="16133" max="16133" width="11" customWidth="1"/>
    <col min="16134" max="16134" width="11.88671875" customWidth="1"/>
    <col min="16135" max="16135" width="12.88671875" customWidth="1"/>
    <col min="16136" max="16136" width="11.33203125" customWidth="1"/>
    <col min="16137" max="16137" width="14.88671875" customWidth="1"/>
    <col min="16138" max="16138" width="15.109375" customWidth="1"/>
    <col min="16139" max="16139" width="11.33203125" customWidth="1"/>
    <col min="16140" max="16140" width="13.33203125" customWidth="1"/>
    <col min="16141" max="16141" width="13" customWidth="1"/>
    <col min="16142" max="16142" width="10.6640625" customWidth="1"/>
    <col min="16143" max="16143" width="12.33203125" customWidth="1"/>
    <col min="16144" max="16144" width="14.33203125" customWidth="1"/>
    <col min="16145" max="16145" width="14.5546875" customWidth="1"/>
  </cols>
  <sheetData>
    <row r="1" spans="1:17" ht="15.6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8"/>
      <c r="M1" s="126"/>
      <c r="N1" s="127"/>
      <c r="O1" s="127"/>
      <c r="P1" s="127"/>
      <c r="Q1" s="127"/>
    </row>
    <row r="2" spans="1:17" ht="15.6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8"/>
      <c r="M2" s="126"/>
      <c r="N2" s="127"/>
      <c r="O2" s="127"/>
      <c r="P2" s="127"/>
      <c r="Q2" s="127"/>
    </row>
    <row r="3" spans="1:17" ht="18">
      <c r="A3" s="557" t="s">
        <v>202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</row>
    <row r="4" spans="1:17" ht="47.25" customHeight="1">
      <c r="A4" s="130"/>
      <c r="B4" s="130"/>
      <c r="C4" s="577" t="s">
        <v>203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204"/>
      <c r="P4" s="204"/>
      <c r="Q4" s="204"/>
    </row>
    <row r="5" spans="1:17" ht="18">
      <c r="A5" s="557" t="s">
        <v>297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</row>
    <row r="6" spans="1:17" ht="18">
      <c r="A6" s="557" t="s">
        <v>298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</row>
    <row r="7" spans="1:17" ht="18">
      <c r="A7" s="559" t="s">
        <v>134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</row>
    <row r="8" spans="1:17" ht="15.6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  <c r="O8" s="127"/>
      <c r="P8" s="127"/>
      <c r="Q8" s="127" t="s">
        <v>180</v>
      </c>
    </row>
    <row r="9" spans="1:17" ht="15.6">
      <c r="A9" s="563" t="s">
        <v>1</v>
      </c>
      <c r="B9" s="571" t="s">
        <v>299</v>
      </c>
      <c r="C9" s="567" t="s">
        <v>136</v>
      </c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</row>
    <row r="10" spans="1:17" ht="15.6">
      <c r="A10" s="563"/>
      <c r="B10" s="572"/>
      <c r="C10" s="563" t="s">
        <v>57</v>
      </c>
      <c r="D10" s="563"/>
      <c r="E10" s="563"/>
      <c r="F10" s="567" t="s">
        <v>28</v>
      </c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</row>
    <row r="11" spans="1:17" ht="15.6">
      <c r="A11" s="563"/>
      <c r="B11" s="572"/>
      <c r="C11" s="563"/>
      <c r="D11" s="563"/>
      <c r="E11" s="563"/>
      <c r="F11" s="563" t="s">
        <v>2</v>
      </c>
      <c r="G11" s="563"/>
      <c r="H11" s="563"/>
      <c r="I11" s="563" t="s">
        <v>7</v>
      </c>
      <c r="J11" s="563"/>
      <c r="K11" s="563"/>
      <c r="L11" s="567" t="s">
        <v>137</v>
      </c>
      <c r="M11" s="567"/>
      <c r="N11" s="567"/>
      <c r="O11" s="567" t="s">
        <v>17</v>
      </c>
      <c r="P11" s="567"/>
      <c r="Q11" s="567"/>
    </row>
    <row r="12" spans="1:17" ht="67.5" customHeight="1">
      <c r="A12" s="563"/>
      <c r="B12" s="573"/>
      <c r="C12" s="134" t="s">
        <v>300</v>
      </c>
      <c r="D12" s="134" t="s">
        <v>289</v>
      </c>
      <c r="E12" s="134" t="s">
        <v>96</v>
      </c>
      <c r="F12" s="134" t="str">
        <f>C12</f>
        <v>план на   2018 год</v>
      </c>
      <c r="G12" s="134" t="str">
        <f>D12</f>
        <v>кассовые расходы за  2018 год</v>
      </c>
      <c r="H12" s="134" t="s">
        <v>96</v>
      </c>
      <c r="I12" s="134" t="str">
        <f>F12</f>
        <v>план на   2018 год</v>
      </c>
      <c r="J12" s="134" t="str">
        <f>G12</f>
        <v>кассовые расходы за  2018 год</v>
      </c>
      <c r="K12" s="134" t="s">
        <v>96</v>
      </c>
      <c r="L12" s="134" t="str">
        <f>I12</f>
        <v>план на   2018 год</v>
      </c>
      <c r="M12" s="134" t="str">
        <f>J12</f>
        <v>кассовые расходы за  2018 год</v>
      </c>
      <c r="N12" s="205" t="s">
        <v>96</v>
      </c>
      <c r="O12" s="205" t="str">
        <f>L12</f>
        <v>план на   2018 год</v>
      </c>
      <c r="P12" s="205" t="str">
        <f>M12</f>
        <v>кассовые расходы за  2018 год</v>
      </c>
      <c r="Q12" s="205" t="s">
        <v>96</v>
      </c>
    </row>
    <row r="13" spans="1:17" s="136" customFormat="1">
      <c r="A13" s="232">
        <v>1</v>
      </c>
      <c r="B13" s="232"/>
      <c r="C13" s="232">
        <v>2</v>
      </c>
      <c r="D13" s="232">
        <v>3</v>
      </c>
      <c r="E13" s="232">
        <v>4</v>
      </c>
      <c r="F13" s="232">
        <v>5</v>
      </c>
      <c r="G13" s="232">
        <v>6</v>
      </c>
      <c r="H13" s="232">
        <v>7</v>
      </c>
      <c r="I13" s="232">
        <v>8</v>
      </c>
      <c r="J13" s="232">
        <v>9</v>
      </c>
      <c r="K13" s="232">
        <v>10</v>
      </c>
      <c r="L13" s="232">
        <v>11</v>
      </c>
      <c r="M13" s="232">
        <v>12</v>
      </c>
      <c r="N13" s="232">
        <v>13</v>
      </c>
      <c r="O13" s="232">
        <v>14</v>
      </c>
      <c r="P13" s="232">
        <v>15</v>
      </c>
      <c r="Q13" s="232">
        <v>16</v>
      </c>
    </row>
    <row r="14" spans="1:17" s="136" customFormat="1" ht="147" customHeight="1">
      <c r="A14" s="217" t="s">
        <v>204</v>
      </c>
      <c r="B14" s="275">
        <f>I14+L14+O14</f>
        <v>42709.4</v>
      </c>
      <c r="C14" s="275">
        <f>B14</f>
        <v>42709.4</v>
      </c>
      <c r="D14" s="276">
        <f>J14+M14+P14</f>
        <v>30061.5</v>
      </c>
      <c r="E14" s="206">
        <f>D14/C14</f>
        <v>0.70399999999999996</v>
      </c>
      <c r="F14" s="276">
        <v>0</v>
      </c>
      <c r="G14" s="276">
        <v>0</v>
      </c>
      <c r="H14" s="276">
        <v>0</v>
      </c>
      <c r="I14" s="276">
        <v>41001</v>
      </c>
      <c r="J14" s="276">
        <v>28859.1</v>
      </c>
      <c r="K14" s="207">
        <f>J14/I14</f>
        <v>0.70399999999999996</v>
      </c>
      <c r="L14" s="276">
        <v>1281.3</v>
      </c>
      <c r="M14" s="276">
        <v>901.8</v>
      </c>
      <c r="N14" s="206">
        <f>M14/L14</f>
        <v>0.70399999999999996</v>
      </c>
      <c r="O14" s="276">
        <v>427.1</v>
      </c>
      <c r="P14" s="276">
        <v>300.60000000000002</v>
      </c>
      <c r="Q14" s="206">
        <f>P14/O14</f>
        <v>0.70399999999999996</v>
      </c>
    </row>
    <row r="15" spans="1:17" ht="15.6">
      <c r="A15" s="208" t="s">
        <v>200</v>
      </c>
      <c r="B15" s="277">
        <f>B14</f>
        <v>42709.4</v>
      </c>
      <c r="C15" s="277">
        <f>C14</f>
        <v>42709.4</v>
      </c>
      <c r="D15" s="277">
        <f>D14</f>
        <v>30061.5</v>
      </c>
      <c r="E15" s="206">
        <f>D15/C15</f>
        <v>0.70399999999999996</v>
      </c>
      <c r="F15" s="277">
        <v>0</v>
      </c>
      <c r="G15" s="277">
        <v>0</v>
      </c>
      <c r="H15" s="277">
        <v>0</v>
      </c>
      <c r="I15" s="277">
        <f>I14</f>
        <v>41001</v>
      </c>
      <c r="J15" s="277">
        <f>J14</f>
        <v>28859.1</v>
      </c>
      <c r="K15" s="207">
        <f>J15/I15</f>
        <v>0.70399999999999996</v>
      </c>
      <c r="L15" s="277">
        <f>SUM(L14:L14)</f>
        <v>1281.3</v>
      </c>
      <c r="M15" s="277">
        <f>SUM(M14:M14)</f>
        <v>901.8</v>
      </c>
      <c r="N15" s="206">
        <f>M15/L15</f>
        <v>0.70399999999999996</v>
      </c>
      <c r="O15" s="278">
        <f>O14</f>
        <v>427.1</v>
      </c>
      <c r="P15" s="278">
        <f>P14</f>
        <v>300.60000000000002</v>
      </c>
      <c r="Q15" s="206">
        <f>P15/O15</f>
        <v>0.70399999999999996</v>
      </c>
    </row>
    <row r="16" spans="1:17" ht="15.6">
      <c r="A16" s="126"/>
      <c r="B16" s="126"/>
      <c r="C16" s="126"/>
      <c r="D16" s="126"/>
      <c r="E16" s="209"/>
      <c r="F16" s="126"/>
      <c r="G16" s="126"/>
      <c r="H16" s="126"/>
      <c r="I16" s="126"/>
      <c r="J16" s="126"/>
      <c r="K16" s="126"/>
      <c r="L16" s="126"/>
      <c r="M16" s="126"/>
      <c r="N16" s="127"/>
      <c r="O16" s="127"/>
      <c r="P16" s="127"/>
      <c r="Q16" s="127"/>
    </row>
    <row r="17" spans="1:17" ht="15.6">
      <c r="A17" s="126" t="s">
        <v>201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  <c r="O17" s="127"/>
      <c r="P17" s="127"/>
      <c r="Q17" s="127"/>
    </row>
    <row r="19" spans="1:17" ht="30" customHeight="1">
      <c r="M19" s="210"/>
      <c r="N19" s="211"/>
      <c r="O19" s="212"/>
      <c r="P19" s="212"/>
      <c r="Q19" s="212"/>
    </row>
    <row r="20" spans="1:17" ht="27.75" customHeight="1">
      <c r="M20" s="210"/>
      <c r="N20" s="211"/>
      <c r="O20" s="212"/>
      <c r="P20" s="212"/>
      <c r="Q20" s="212"/>
    </row>
    <row r="21" spans="1:17" ht="18">
      <c r="F21" s="279"/>
      <c r="M21" s="210"/>
      <c r="N21" s="211"/>
      <c r="O21" s="212"/>
      <c r="P21" s="212"/>
      <c r="Q21" s="212"/>
    </row>
    <row r="22" spans="1:17" ht="18">
      <c r="G22" s="165"/>
      <c r="M22" s="210"/>
      <c r="N22" s="211"/>
      <c r="O22" s="212"/>
      <c r="P22" s="212"/>
      <c r="Q22" s="212"/>
    </row>
    <row r="23" spans="1:17" ht="18">
      <c r="M23" s="210"/>
      <c r="N23" s="211"/>
      <c r="O23" s="213"/>
      <c r="P23" s="214"/>
      <c r="Q23" s="214"/>
    </row>
    <row r="24" spans="1:17" ht="18">
      <c r="M24" s="210"/>
      <c r="N24" s="215"/>
      <c r="O24" s="215"/>
      <c r="P24" s="215"/>
      <c r="Q24" s="215"/>
    </row>
  </sheetData>
  <mergeCells count="14">
    <mergeCell ref="F11:H11"/>
    <mergeCell ref="I11:K11"/>
    <mergeCell ref="L11:N11"/>
    <mergeCell ref="O11:Q11"/>
    <mergeCell ref="A3:Q3"/>
    <mergeCell ref="C4:N4"/>
    <mergeCell ref="A5:Q5"/>
    <mergeCell ref="A6:Q6"/>
    <mergeCell ref="A7:Q7"/>
    <mergeCell ref="A9:A12"/>
    <mergeCell ref="B9:B12"/>
    <mergeCell ref="C9:Q9"/>
    <mergeCell ref="C10:E11"/>
    <mergeCell ref="F10:Q1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свод.отч. за 2018</vt:lpstr>
      <vt:lpstr>Создание условий для экон.разв</vt:lpstr>
      <vt:lpstr>молодежь</vt:lpstr>
      <vt:lpstr>местное самоупр.</vt:lpstr>
      <vt:lpstr>Финансы</vt:lpstr>
      <vt:lpstr>Благоустройство</vt:lpstr>
      <vt:lpstr>комфортное жилье</vt:lpstr>
      <vt:lpstr>УГХ</vt:lpstr>
      <vt:lpstr>Энергосбережение</vt:lpstr>
      <vt:lpstr>развитие трансп.системы</vt:lpstr>
      <vt:lpstr>Поддержка обществ.иниц.</vt:lpstr>
      <vt:lpstr>'Создание условий для экон.разв'!Заголовки_для_печати</vt:lpstr>
      <vt:lpstr>Финансы!Заголовки_для_печати</vt:lpstr>
      <vt:lpstr>Благоустройство!Область_печати</vt:lpstr>
      <vt:lpstr>'комфортное жилье'!Область_печати</vt:lpstr>
      <vt:lpstr>'местное самоупр.'!Область_печати</vt:lpstr>
      <vt:lpstr>'развитие трансп.системы'!Область_печати</vt:lpstr>
      <vt:lpstr>'свод.отч. за 2018'!Область_печати</vt:lpstr>
      <vt:lpstr>УГХ!Область_печати</vt:lpstr>
      <vt:lpstr>Финансы!Область_печати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2017-04-09T08:30:31Z</cp:lastPrinted>
  <dcterms:created xsi:type="dcterms:W3CDTF">2006-09-28T05:33:49Z</dcterms:created>
  <dcterms:modified xsi:type="dcterms:W3CDTF">2019-02-12T07:55:27Z</dcterms:modified>
</cp:coreProperties>
</file>