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15" windowWidth="19140" windowHeight="6765" tabRatio="689" activeTab="0"/>
  </bookViews>
  <sheets>
    <sheet name="ОСНОВНОЙ - перечень " sheetId="1" r:id="rId1"/>
  </sheets>
  <definedNames>
    <definedName name="_xlnm.Print_Area" localSheetId="0">'ОСНОВНОЙ - перечень '!$A$2:$Y$38</definedName>
  </definedNames>
  <calcPr fullCalcOnLoad="1" fullPrecision="0"/>
</workbook>
</file>

<file path=xl/comments1.xml><?xml version="1.0" encoding="utf-8"?>
<comments xmlns="http://schemas.openxmlformats.org/spreadsheetml/2006/main">
  <authors>
    <author>Мысова</author>
    <author>1</author>
  </authors>
  <commentList>
    <comment ref="P25" authorId="0">
      <text>
        <r>
          <rPr>
            <b/>
            <sz val="8"/>
            <rFont val="Tahoma"/>
            <family val="2"/>
          </rPr>
          <t>Мысова:</t>
        </r>
        <r>
          <rPr>
            <sz val="8"/>
            <rFont val="Tahoma"/>
            <family val="2"/>
          </rPr>
          <t xml:space="preserve">
30,971087322 %</t>
        </r>
      </text>
    </comment>
    <comment ref="E32" authorId="1">
      <text>
        <r>
          <rPr>
            <b/>
            <sz val="8"/>
            <rFont val="Tahoma"/>
            <family val="2"/>
          </rPr>
          <t>Мысова:</t>
        </r>
        <r>
          <rPr>
            <sz val="8"/>
            <rFont val="Tahoma"/>
            <family val="2"/>
          </rPr>
          <t xml:space="preserve">
не по 185-ФЗ; Горстройзаказчик</t>
        </r>
      </text>
    </comment>
    <comment ref="E34" authorId="1">
      <text>
        <r>
          <rPr>
            <b/>
            <sz val="8"/>
            <rFont val="Tahoma"/>
            <family val="2"/>
          </rPr>
          <t>Мысова:</t>
        </r>
        <r>
          <rPr>
            <sz val="8"/>
            <rFont val="Tahoma"/>
            <family val="2"/>
          </rPr>
          <t xml:space="preserve">
не по 185-ФЗ; по прогр. 300 (за счет ОБ)</t>
        </r>
      </text>
    </comment>
    <comment ref="J34" authorId="1">
      <text>
        <r>
          <rPr>
            <b/>
            <sz val="8"/>
            <rFont val="Tahoma"/>
            <family val="2"/>
          </rPr>
          <t>Мысова:</t>
        </r>
        <r>
          <rPr>
            <sz val="8"/>
            <rFont val="Tahoma"/>
            <family val="2"/>
          </rPr>
          <t xml:space="preserve">
по протоколу собрания собственников площадь 732,6 м2.</t>
        </r>
      </text>
    </comment>
  </commentList>
</comments>
</file>

<file path=xl/sharedStrings.xml><?xml version="1.0" encoding="utf-8"?>
<sst xmlns="http://schemas.openxmlformats.org/spreadsheetml/2006/main" count="88" uniqueCount="70">
  <si>
    <t>Адрес многоквартирного дома</t>
  </si>
  <si>
    <t>Год</t>
  </si>
  <si>
    <t>всего:</t>
  </si>
  <si>
    <t>ввода в эксплуатацию</t>
  </si>
  <si>
    <t>в том числе жилых помещений, находящихся в собственности граждан</t>
  </si>
  <si>
    <t>за счет средства Фонда</t>
  </si>
  <si>
    <t>общая площадь МКД, всего</t>
  </si>
  <si>
    <t>Итого по дому:</t>
  </si>
  <si>
    <t>-</t>
  </si>
  <si>
    <t>Материалы стен</t>
  </si>
  <si>
    <t>Количество этажей</t>
  </si>
  <si>
    <t>Количество подъездов</t>
  </si>
  <si>
    <t>Площадь помещений МКД:</t>
  </si>
  <si>
    <t>кв.м.</t>
  </si>
  <si>
    <t>Количество жителей, зарегистрированных в МКД на дату утверждения программы</t>
  </si>
  <si>
    <t>Вид ремонта</t>
  </si>
  <si>
    <t>Стоимость капитального ремонта</t>
  </si>
  <si>
    <t>чел.</t>
  </si>
  <si>
    <t>руб.</t>
  </si>
  <si>
    <t>за счет средств местного бюджета</t>
  </si>
  <si>
    <t>за счет средств ТСЖ, других кооперативов либо собственников помещений в МКД</t>
  </si>
  <si>
    <t>руб./кв.м.</t>
  </si>
  <si>
    <t>Удельная стоимость капитального ремонта 1 кв.м. общей площади МКД</t>
  </si>
  <si>
    <t>Предельная стоимость капитального ремонта 1 кв.м. общей площади МКД</t>
  </si>
  <si>
    <t>Плановая дата завершения работ</t>
  </si>
  <si>
    <t xml:space="preserve">МО "Городской округ "Город Нарьян-Мар" </t>
  </si>
  <si>
    <t>завершения последнего капитального ремонта</t>
  </si>
  <si>
    <t>МНОГОКВАРТИРНЫХ ДОМОВ МУНИЦИПАЛЬНОГО ОБРАЗОВАНИЯ</t>
  </si>
  <si>
    <t>ПРЕДОСТАВЛЕНИЕ ФИНАНСОВОЙ ПОДДЕРЖКИ В РАМКАХ</t>
  </si>
  <si>
    <t>МУНИЦИПАЛЬНОЙ АДРЕСНОЙ ПРОГРАММЫ ПО ПРОВЕДЕНИЮ КАПИТАЛЬНОГО РЕМОНТА МНОГОКВАРТИРНЫХ ДОМОВ</t>
  </si>
  <si>
    <t>Приложение 1</t>
  </si>
  <si>
    <t xml:space="preserve">за счет средств бюджета субъекта Российской Федерации </t>
  </si>
  <si>
    <t>"ГОРОДСКОЙ ОКРУГ "ГОРОД НАРЬЯН-МАР", В ОТНОШЕНИИ КОТОРЫХ ПЛАНИРУЕТСЯ</t>
  </si>
  <si>
    <t>№
п/п</t>
  </si>
  <si>
    <t>Итого по МО "Городской округ "Город Нарьян-Мар":</t>
  </si>
  <si>
    <t>итого субсидия</t>
  </si>
  <si>
    <t>В МО "ГОРОДСКОЙ ОКРУГ "ГОРОД НАРЬЯН-МАР" НА 2013 ГОД</t>
  </si>
  <si>
    <t>Ленина, 39</t>
  </si>
  <si>
    <t>ТСЖ "Дворянское гнездо"</t>
  </si>
  <si>
    <t>кирпич.</t>
  </si>
  <si>
    <t>Рабочая, 37а</t>
  </si>
  <si>
    <t>ООО "УК "Нарьян-Марстрой"</t>
  </si>
  <si>
    <t>ООО "Служба Заказчика"</t>
  </si>
  <si>
    <t>ж/б
панели</t>
  </si>
  <si>
    <t>брус</t>
  </si>
  <si>
    <t>1. Ремонт внутридомовых инженерных систем теплоснабжения.</t>
  </si>
  <si>
    <t>УК / ТСЖ</t>
  </si>
  <si>
    <t>Меньшикова, 13</t>
  </si>
  <si>
    <t>2</t>
  </si>
  <si>
    <t>3</t>
  </si>
  <si>
    <t>Южная, 44</t>
  </si>
  <si>
    <t>за счет средств ТСЖ, других кооперативов либо собственников помещений в МКД
МУНИЦИПАЛЬНАЯ ДОЛЯ</t>
  </si>
  <si>
    <t>1. Ремонт крыши</t>
  </si>
  <si>
    <t>ОСНОВНОЙ ПЕРЕЧЕНЬ</t>
  </si>
  <si>
    <t>теплоснабжение</t>
  </si>
  <si>
    <t>ХВС, ГВС</t>
  </si>
  <si>
    <t>водоотведение</t>
  </si>
  <si>
    <t>проверка</t>
  </si>
  <si>
    <r>
      <t xml:space="preserve">в том числе жилых помещений, находящихся в </t>
    </r>
    <r>
      <rPr>
        <b/>
        <sz val="10"/>
        <rFont val="Times New Roman CYR"/>
        <family val="0"/>
      </rPr>
      <t>муниципальной</t>
    </r>
    <r>
      <rPr>
        <sz val="10"/>
        <rFont val="Times New Roman CYR"/>
        <family val="1"/>
      </rPr>
      <t xml:space="preserve"> собственности</t>
    </r>
  </si>
  <si>
    <t>УТВЕРЖДЕН</t>
  </si>
  <si>
    <t>постановлением Администрации МО</t>
  </si>
  <si>
    <t>"Городской округ "Город Нарьян-Мар"</t>
  </si>
  <si>
    <t>лимиты для НАО
(письмо УСиЖКХ НАО от 08.10.2013 № 5132)</t>
  </si>
  <si>
    <t>справочно:</t>
  </si>
  <si>
    <t>доля
собственников
по договору
подряда
15%</t>
  </si>
  <si>
    <t>% по формуле</t>
  </si>
  <si>
    <t xml:space="preserve">1. Ремонт внутридомовых инженерных систем теплоснабжения, холодного и горячего водоснабжения, водоотведения. </t>
  </si>
  <si>
    <t>1. Ремонт фундамента.</t>
  </si>
  <si>
    <t xml:space="preserve">УЧТЕНА СТОИМОСТЬ РАБОТ ПО ИТОГАМ КОНКУРСА + ФАКТИЧЕСКОЕ ВЫПОЛНЕНИЕ </t>
  </si>
  <si>
    <t>от 13.01.2015 № 4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</si>
</sst>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"/>
    <numFmt numFmtId="167" formatCode="#,##0.000"/>
    <numFmt numFmtId="168" formatCode="0.000000000"/>
    <numFmt numFmtId="169" formatCode="0.000000000000"/>
    <numFmt numFmtId="170" formatCode="#,##0_р_."/>
    <numFmt numFmtId="171" formatCode="0.00000000000000000"/>
    <numFmt numFmtId="172" formatCode="0.000000000000000000000000000000000"/>
    <numFmt numFmtId="173" formatCode="#,##0.000000000000000000"/>
    <numFmt numFmtId="174" formatCode="0.00000000000"/>
    <numFmt numFmtId="175" formatCode="0.0%"/>
    <numFmt numFmtId="176" formatCode="0.000%"/>
    <numFmt numFmtId="177" formatCode="0.0000%"/>
    <numFmt numFmtId="178" formatCode="0.00000%"/>
    <numFmt numFmtId="179" formatCode="0.000000%"/>
    <numFmt numFmtId="180" formatCode="0.0000000%"/>
    <numFmt numFmtId="181" formatCode="0.00000000%"/>
    <numFmt numFmtId="182" formatCode="0.000000000%"/>
    <numFmt numFmtId="183" formatCode="0.0000000000%"/>
    <numFmt numFmtId="184" formatCode="0.0000000000000"/>
    <numFmt numFmtId="185" formatCode="0.00000000000000"/>
    <numFmt numFmtId="186" formatCode="0.000000000000000"/>
    <numFmt numFmtId="187" formatCode="0.0000000000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_р_."/>
    <numFmt numFmtId="193" formatCode="0.000000"/>
    <numFmt numFmtId="194" formatCode="0.00000"/>
    <numFmt numFmtId="195" formatCode="0.0000"/>
    <numFmt numFmtId="196" formatCode="0.0000000"/>
    <numFmt numFmtId="197" formatCode="0.00000000"/>
    <numFmt numFmtId="198" formatCode="0.0000000000"/>
    <numFmt numFmtId="199" formatCode="#,##0.00_р_."/>
    <numFmt numFmtId="200" formatCode="_-* #,##0.000_р_._-;\-* #,##0.000_р_._-;_-* &quot;-&quot;??_р_._-;_-@_-"/>
    <numFmt numFmtId="201" formatCode="#,##0.000_р_."/>
    <numFmt numFmtId="202" formatCode="#,##0&quot;р.&quot;"/>
    <numFmt numFmtId="203" formatCode="0.00000000000000000000"/>
    <numFmt numFmtId="204" formatCode="0.0000000000000000000000"/>
    <numFmt numFmtId="205" formatCode="0.000000000000000000"/>
    <numFmt numFmtId="206" formatCode="#,##0.000000"/>
    <numFmt numFmtId="207" formatCode="#,##0.00000"/>
    <numFmt numFmtId="208" formatCode="#,##0.0000"/>
    <numFmt numFmtId="209" formatCode="_(&quot;$&quot;* #,##0.00_);_(&quot;$&quot;* \(#,##0.00\);_(&quot;$&quot;* &quot;-&quot;??_);_(@_)"/>
    <numFmt numFmtId="210" formatCode="_(&quot;$&quot;* #,##0_);_(&quot;$&quot;* \(#,##0\);_(&quot;$&quot;* &quot;-&quot;_);_(@_)"/>
    <numFmt numFmtId="211" formatCode="_(* #,##0.00_);_(* \(#,##0.00\);_(* &quot;-&quot;??_);_(@_)"/>
    <numFmt numFmtId="212" formatCode="_(* #,##0_);_(* \(#,##0\);_(* &quot;-&quot;_);_(@_)"/>
    <numFmt numFmtId="213" formatCode="[$-FC19]d\ mmmm\ yyyy\ \г\."/>
    <numFmt numFmtId="214" formatCode="d/m/yyyy;@"/>
    <numFmt numFmtId="215" formatCode="#,##0.0000000"/>
    <numFmt numFmtId="216" formatCode="#,##0.00000000"/>
    <numFmt numFmtId="217" formatCode="#,##0.000000000"/>
    <numFmt numFmtId="218" formatCode="#,##0.0000000000"/>
    <numFmt numFmtId="219" formatCode="#,##0.00000000000"/>
    <numFmt numFmtId="220" formatCode="#,##0.000000000000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10"/>
      <name val="Arial"/>
      <family val="2"/>
    </font>
    <font>
      <b/>
      <i/>
      <sz val="10"/>
      <name val="Times New Roman CYR"/>
      <family val="1"/>
    </font>
    <font>
      <b/>
      <sz val="12"/>
      <name val="Times New Roman CYR"/>
      <family val="1"/>
    </font>
    <font>
      <sz val="9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Calibri"/>
      <family val="2"/>
    </font>
    <font>
      <i/>
      <sz val="10"/>
      <name val="Times New Roman CYR"/>
      <family val="0"/>
    </font>
    <font>
      <b/>
      <i/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sz val="10"/>
      <color indexed="12"/>
      <name val="Times New Roman"/>
      <family val="1"/>
    </font>
    <font>
      <sz val="10"/>
      <color indexed="12"/>
      <name val="Times New Roman CYR"/>
      <family val="1"/>
    </font>
    <font>
      <i/>
      <sz val="10"/>
      <color indexed="30"/>
      <name val="Times New Roman CYR"/>
      <family val="0"/>
    </font>
    <font>
      <b/>
      <sz val="12"/>
      <color indexed="10"/>
      <name val="Times New Roman CYR"/>
      <family val="0"/>
    </font>
    <font>
      <b/>
      <sz val="14"/>
      <color indexed="36"/>
      <name val="Times New Roman CYR"/>
      <family val="1"/>
    </font>
    <font>
      <sz val="10"/>
      <color indexed="10"/>
      <name val="Times New Roman"/>
      <family val="1"/>
    </font>
    <font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Times New Roman CYR"/>
      <family val="1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40" fillId="8" borderId="0" applyNumberFormat="0" applyBorder="0" applyAlignment="0" applyProtection="0"/>
    <xf numFmtId="0" fontId="0" fillId="3" borderId="0" applyNumberFormat="0" applyBorder="0" applyAlignment="0" applyProtection="0"/>
    <xf numFmtId="0" fontId="40" fillId="9" borderId="0" applyNumberFormat="0" applyBorder="0" applyAlignment="0" applyProtection="0"/>
    <xf numFmtId="0" fontId="0" fillId="4" borderId="0" applyNumberFormat="0" applyBorder="0" applyAlignment="0" applyProtection="0"/>
    <xf numFmtId="0" fontId="40" fillId="10" borderId="0" applyNumberFormat="0" applyBorder="0" applyAlignment="0" applyProtection="0"/>
    <xf numFmtId="0" fontId="0" fillId="5" borderId="0" applyNumberFormat="0" applyBorder="0" applyAlignment="0" applyProtection="0"/>
    <xf numFmtId="0" fontId="40" fillId="11" borderId="0" applyNumberFormat="0" applyBorder="0" applyAlignment="0" applyProtection="0"/>
    <xf numFmtId="0" fontId="0" fillId="6" borderId="0" applyNumberFormat="0" applyBorder="0" applyAlignment="0" applyProtection="0"/>
    <xf numFmtId="0" fontId="40" fillId="12" borderId="0" applyNumberFormat="0" applyBorder="0" applyAlignment="0" applyProtection="0"/>
    <xf numFmtId="0" fontId="0" fillId="7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40" fillId="18" borderId="0" applyNumberFormat="0" applyBorder="0" applyAlignment="0" applyProtection="0"/>
    <xf numFmtId="0" fontId="0" fillId="15" borderId="0" applyNumberFormat="0" applyBorder="0" applyAlignment="0" applyProtection="0"/>
    <xf numFmtId="0" fontId="40" fillId="19" borderId="0" applyNumberFormat="0" applyBorder="0" applyAlignment="0" applyProtection="0"/>
    <xf numFmtId="0" fontId="0" fillId="16" borderId="0" applyNumberFormat="0" applyBorder="0" applyAlignment="0" applyProtection="0"/>
    <xf numFmtId="0" fontId="40" fillId="20" borderId="0" applyNumberFormat="0" applyBorder="0" applyAlignment="0" applyProtection="0"/>
    <xf numFmtId="0" fontId="0" fillId="5" borderId="0" applyNumberFormat="0" applyBorder="0" applyAlignment="0" applyProtection="0"/>
    <xf numFmtId="0" fontId="40" fillId="21" borderId="0" applyNumberFormat="0" applyBorder="0" applyAlignment="0" applyProtection="0"/>
    <xf numFmtId="0" fontId="0" fillId="14" borderId="0" applyNumberFormat="0" applyBorder="0" applyAlignment="0" applyProtection="0"/>
    <xf numFmtId="0" fontId="40" fillId="22" borderId="0" applyNumberFormat="0" applyBorder="0" applyAlignment="0" applyProtection="0"/>
    <xf numFmtId="0" fontId="0" fillId="17" borderId="0" applyNumberFormat="0" applyBorder="0" applyAlignment="0" applyProtection="0"/>
    <xf numFmtId="0" fontId="4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41" fillId="28" borderId="0" applyNumberFormat="0" applyBorder="0" applyAlignment="0" applyProtection="0"/>
    <xf numFmtId="0" fontId="1" fillId="15" borderId="0" applyNumberFormat="0" applyBorder="0" applyAlignment="0" applyProtection="0"/>
    <xf numFmtId="0" fontId="41" fillId="29" borderId="0" applyNumberFormat="0" applyBorder="0" applyAlignment="0" applyProtection="0"/>
    <xf numFmtId="0" fontId="1" fillId="16" borderId="0" applyNumberFormat="0" applyBorder="0" applyAlignment="0" applyProtection="0"/>
    <xf numFmtId="0" fontId="41" fillId="30" borderId="0" applyNumberFormat="0" applyBorder="0" applyAlignment="0" applyProtection="0"/>
    <xf numFmtId="0" fontId="1" fillId="25" borderId="0" applyNumberFormat="0" applyBorder="0" applyAlignment="0" applyProtection="0"/>
    <xf numFmtId="0" fontId="41" fillId="31" borderId="0" applyNumberFormat="0" applyBorder="0" applyAlignment="0" applyProtection="0"/>
    <xf numFmtId="0" fontId="1" fillId="26" borderId="0" applyNumberFormat="0" applyBorder="0" applyAlignment="0" applyProtection="0"/>
    <xf numFmtId="0" fontId="41" fillId="32" borderId="0" applyNumberFormat="0" applyBorder="0" applyAlignment="0" applyProtection="0"/>
    <xf numFmtId="0" fontId="1" fillId="27" borderId="0" applyNumberFormat="0" applyBorder="0" applyAlignment="0" applyProtection="0"/>
    <xf numFmtId="0" fontId="4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7" fillId="3" borderId="0" applyNumberFormat="0" applyBorder="0" applyAlignment="0" applyProtection="0"/>
    <xf numFmtId="0" fontId="11" fillId="38" borderId="1" applyNumberFormat="0" applyAlignment="0" applyProtection="0"/>
    <xf numFmtId="0" fontId="13" fillId="39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40" borderId="0" applyNumberFormat="0" applyBorder="0" applyAlignment="0" applyProtection="0"/>
    <xf numFmtId="0" fontId="0" fillId="41" borderId="7" applyNumberFormat="0" applyFont="0" applyAlignment="0" applyProtection="0"/>
    <xf numFmtId="0" fontId="10" fillId="38" borderId="8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37" borderId="0" applyNumberFormat="0" applyBorder="0" applyAlignment="0" applyProtection="0"/>
    <xf numFmtId="0" fontId="9" fillId="7" borderId="1" applyNumberFormat="0" applyAlignment="0" applyProtection="0"/>
    <xf numFmtId="0" fontId="10" fillId="38" borderId="8" applyNumberFormat="0" applyAlignment="0" applyProtection="0"/>
    <xf numFmtId="0" fontId="11" fillId="38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3" fillId="39" borderId="2" applyNumberFormat="0" applyAlignment="0" applyProtection="0"/>
    <xf numFmtId="0" fontId="2" fillId="0" borderId="0" applyNumberFormat="0" applyFill="0" applyBorder="0" applyAlignment="0" applyProtection="0"/>
    <xf numFmtId="0" fontId="8" fillId="40" borderId="0" applyNumberFormat="0" applyBorder="0" applyAlignment="0" applyProtection="0"/>
    <xf numFmtId="0" fontId="22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7" applyNumberFormat="0" applyFont="0" applyAlignment="0" applyProtection="0"/>
    <xf numFmtId="9" fontId="0" fillId="0" borderId="0" applyFont="0" applyFill="0" applyBorder="0" applyAlignment="0" applyProtection="0"/>
    <xf numFmtId="0" fontId="12" fillId="0" borderId="6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79">
    <xf numFmtId="0" fontId="0" fillId="0" borderId="0" xfId="0" applyAlignment="1">
      <alignment/>
    </xf>
    <xf numFmtId="0" fontId="20" fillId="0" borderId="0" xfId="113" applyFont="1" applyFill="1" applyBorder="1">
      <alignment/>
      <protection/>
    </xf>
    <xf numFmtId="0" fontId="20" fillId="0" borderId="0" xfId="113" applyFont="1" applyFill="1" applyBorder="1" applyAlignment="1">
      <alignment horizontal="center"/>
      <protection/>
    </xf>
    <xf numFmtId="0" fontId="20" fillId="0" borderId="0" xfId="113" applyFont="1" applyFill="1">
      <alignment/>
      <protection/>
    </xf>
    <xf numFmtId="0" fontId="20" fillId="0" borderId="10" xfId="113" applyFont="1" applyFill="1" applyBorder="1" applyAlignment="1">
      <alignment horizontal="center" vertical="center" wrapText="1"/>
      <protection/>
    </xf>
    <xf numFmtId="0" fontId="20" fillId="0" borderId="10" xfId="113" applyFont="1" applyFill="1" applyBorder="1" applyAlignment="1">
      <alignment horizontal="center" vertical="center" textRotation="90" wrapText="1"/>
      <protection/>
    </xf>
    <xf numFmtId="0" fontId="20" fillId="0" borderId="11" xfId="113" applyFont="1" applyFill="1" applyBorder="1" applyAlignment="1">
      <alignment horizontal="center" vertical="center" wrapText="1"/>
      <protection/>
    </xf>
    <xf numFmtId="0" fontId="23" fillId="0" borderId="12" xfId="113" applyFont="1" applyFill="1" applyBorder="1" applyAlignment="1">
      <alignment horizontal="left" vertical="center"/>
      <protection/>
    </xf>
    <xf numFmtId="0" fontId="20" fillId="0" borderId="13" xfId="113" applyFont="1" applyFill="1" applyBorder="1" applyAlignment="1">
      <alignment horizontal="left" vertical="center" wrapText="1"/>
      <protection/>
    </xf>
    <xf numFmtId="0" fontId="20" fillId="0" borderId="13" xfId="113" applyFont="1" applyFill="1" applyBorder="1" applyAlignment="1">
      <alignment horizontal="center" vertical="center"/>
      <protection/>
    </xf>
    <xf numFmtId="0" fontId="20" fillId="0" borderId="14" xfId="113" applyFont="1" applyFill="1" applyBorder="1" applyAlignment="1">
      <alignment horizontal="center" vertical="center"/>
      <protection/>
    </xf>
    <xf numFmtId="0" fontId="20" fillId="0" borderId="11" xfId="113" applyFont="1" applyFill="1" applyBorder="1" applyAlignment="1">
      <alignment horizontal="center" vertical="center" textRotation="90"/>
      <protection/>
    </xf>
    <xf numFmtId="0" fontId="20" fillId="0" borderId="0" xfId="113" applyFont="1" applyFill="1" applyBorder="1" applyAlignment="1">
      <alignment horizontal="left" wrapText="1"/>
      <protection/>
    </xf>
    <xf numFmtId="0" fontId="20" fillId="0" borderId="0" xfId="113" applyFont="1" applyFill="1" applyAlignment="1">
      <alignment horizontal="center"/>
      <protection/>
    </xf>
    <xf numFmtId="0" fontId="20" fillId="0" borderId="0" xfId="113" applyFont="1" applyFill="1" applyAlignment="1">
      <alignment horizontal="left" wrapText="1"/>
      <protection/>
    </xf>
    <xf numFmtId="0" fontId="20" fillId="0" borderId="0" xfId="113" applyFont="1" applyFill="1" applyAlignment="1">
      <alignment wrapText="1"/>
      <protection/>
    </xf>
    <xf numFmtId="0" fontId="20" fillId="0" borderId="11" xfId="113" applyFont="1" applyFill="1" applyBorder="1" applyAlignment="1">
      <alignment horizontal="center" vertical="center" textRotation="90" wrapText="1"/>
      <protection/>
    </xf>
    <xf numFmtId="0" fontId="21" fillId="0" borderId="0" xfId="113" applyFont="1" applyFill="1" applyBorder="1" applyAlignment="1">
      <alignment horizontal="left" wrapText="1"/>
      <protection/>
    </xf>
    <xf numFmtId="0" fontId="20" fillId="0" borderId="10" xfId="113" applyFont="1" applyFill="1" applyBorder="1" applyAlignment="1">
      <alignment horizontal="center" vertical="center"/>
      <protection/>
    </xf>
    <xf numFmtId="0" fontId="24" fillId="0" borderId="0" xfId="0" applyFont="1" applyFill="1" applyAlignment="1">
      <alignment horizontal="center"/>
    </xf>
    <xf numFmtId="3" fontId="25" fillId="0" borderId="0" xfId="113" applyNumberFormat="1" applyFont="1" applyFill="1" applyAlignment="1">
      <alignment horizontal="right"/>
      <protection/>
    </xf>
    <xf numFmtId="4" fontId="20" fillId="0" borderId="0" xfId="113" applyNumberFormat="1" applyFont="1" applyFill="1">
      <alignment/>
      <protection/>
    </xf>
    <xf numFmtId="0" fontId="20" fillId="0" borderId="0" xfId="113" applyFont="1" applyFill="1" applyAlignment="1">
      <alignment vertical="center"/>
      <protection/>
    </xf>
    <xf numFmtId="4" fontId="21" fillId="0" borderId="10" xfId="113" applyNumberFormat="1" applyFont="1" applyFill="1" applyBorder="1" applyAlignment="1">
      <alignment horizontal="center" vertical="center"/>
      <protection/>
    </xf>
    <xf numFmtId="0" fontId="20" fillId="0" borderId="0" xfId="113" applyFont="1" applyFill="1" applyBorder="1" applyAlignment="1">
      <alignment vertical="center"/>
      <protection/>
    </xf>
    <xf numFmtId="3" fontId="21" fillId="0" borderId="10" xfId="113" applyNumberFormat="1" applyFont="1" applyFill="1" applyBorder="1" applyAlignment="1">
      <alignment horizontal="center" vertical="center"/>
      <protection/>
    </xf>
    <xf numFmtId="0" fontId="21" fillId="0" borderId="10" xfId="113" applyFont="1" applyFill="1" applyBorder="1" applyAlignment="1">
      <alignment vertical="center"/>
      <protection/>
    </xf>
    <xf numFmtId="0" fontId="20" fillId="0" borderId="0" xfId="113" applyFont="1" applyFill="1" applyAlignment="1">
      <alignment horizontal="right"/>
      <protection/>
    </xf>
    <xf numFmtId="0" fontId="20" fillId="0" borderId="0" xfId="113" applyFont="1" applyFill="1" applyAlignment="1">
      <alignment horizontal="center" vertical="center"/>
      <protection/>
    </xf>
    <xf numFmtId="3" fontId="25" fillId="0" borderId="0" xfId="113" applyNumberFormat="1" applyFont="1" applyFill="1" applyAlignment="1">
      <alignment horizontal="right" vertical="center"/>
      <protection/>
    </xf>
    <xf numFmtId="3" fontId="20" fillId="0" borderId="0" xfId="113" applyNumberFormat="1" applyFont="1" applyFill="1" applyBorder="1" applyAlignment="1">
      <alignment horizontal="right" wrapText="1"/>
      <protection/>
    </xf>
    <xf numFmtId="3" fontId="20" fillId="0" borderId="0" xfId="113" applyNumberFormat="1" applyFont="1" applyFill="1" applyAlignment="1">
      <alignment horizontal="right"/>
      <protection/>
    </xf>
    <xf numFmtId="4" fontId="20" fillId="0" borderId="13" xfId="113" applyNumberFormat="1" applyFont="1" applyFill="1" applyBorder="1" applyAlignment="1">
      <alignment horizontal="center" vertical="center"/>
      <protection/>
    </xf>
    <xf numFmtId="4" fontId="24" fillId="0" borderId="10" xfId="113" applyNumberFormat="1" applyFont="1" applyFill="1" applyBorder="1" applyAlignment="1">
      <alignment horizontal="right" vertical="center"/>
      <protection/>
    </xf>
    <xf numFmtId="14" fontId="20" fillId="0" borderId="10" xfId="113" applyNumberFormat="1" applyFont="1" applyFill="1" applyBorder="1" applyAlignment="1">
      <alignment horizontal="right" vertical="center"/>
      <protection/>
    </xf>
    <xf numFmtId="0" fontId="20" fillId="42" borderId="11" xfId="113" applyFont="1" applyFill="1" applyBorder="1" applyAlignment="1">
      <alignment horizontal="center" vertical="center" textRotation="90" wrapText="1"/>
      <protection/>
    </xf>
    <xf numFmtId="0" fontId="20" fillId="42" borderId="10" xfId="113" applyFont="1" applyFill="1" applyBorder="1" applyAlignment="1">
      <alignment horizontal="center" vertical="center" wrapText="1"/>
      <protection/>
    </xf>
    <xf numFmtId="0" fontId="20" fillId="42" borderId="10" xfId="113" applyFont="1" applyFill="1" applyBorder="1" applyAlignment="1">
      <alignment horizontal="center" vertical="center"/>
      <protection/>
    </xf>
    <xf numFmtId="0" fontId="20" fillId="42" borderId="13" xfId="113" applyFont="1" applyFill="1" applyBorder="1" applyAlignment="1">
      <alignment horizontal="center" vertical="center"/>
      <protection/>
    </xf>
    <xf numFmtId="4" fontId="21" fillId="0" borderId="12" xfId="113" applyNumberFormat="1" applyFont="1" applyFill="1" applyBorder="1" applyAlignment="1">
      <alignment horizontal="right" vertical="center"/>
      <protection/>
    </xf>
    <xf numFmtId="182" fontId="25" fillId="0" borderId="0" xfId="118" applyNumberFormat="1" applyFont="1" applyFill="1" applyAlignment="1">
      <alignment horizontal="right" vertical="center"/>
    </xf>
    <xf numFmtId="0" fontId="21" fillId="0" borderId="0" xfId="113" applyFont="1" applyFill="1">
      <alignment/>
      <protection/>
    </xf>
    <xf numFmtId="4" fontId="21" fillId="0" borderId="0" xfId="113" applyNumberFormat="1" applyFont="1" applyFill="1">
      <alignment/>
      <protection/>
    </xf>
    <xf numFmtId="177" fontId="21" fillId="0" borderId="0" xfId="118" applyNumberFormat="1" applyFont="1" applyFill="1" applyAlignment="1">
      <alignment horizontal="center" vertical="center"/>
    </xf>
    <xf numFmtId="4" fontId="21" fillId="0" borderId="0" xfId="113" applyNumberFormat="1" applyFont="1" applyFill="1" applyAlignment="1">
      <alignment horizontal="center" vertical="center"/>
      <protection/>
    </xf>
    <xf numFmtId="4" fontId="21" fillId="0" borderId="0" xfId="113" applyNumberFormat="1" applyFont="1" applyFill="1" applyAlignment="1">
      <alignment horizontal="center"/>
      <protection/>
    </xf>
    <xf numFmtId="0" fontId="20" fillId="42" borderId="0" xfId="113" applyFont="1" applyFill="1" applyAlignment="1">
      <alignment horizontal="center" vertical="center"/>
      <protection/>
    </xf>
    <xf numFmtId="3" fontId="25" fillId="42" borderId="0" xfId="113" applyNumberFormat="1" applyFont="1" applyFill="1" applyAlignment="1">
      <alignment horizontal="right" vertical="center"/>
      <protection/>
    </xf>
    <xf numFmtId="177" fontId="21" fillId="42" borderId="0" xfId="118" applyNumberFormat="1" applyFont="1" applyFill="1" applyAlignment="1">
      <alignment horizontal="center" vertical="center"/>
    </xf>
    <xf numFmtId="4" fontId="21" fillId="42" borderId="0" xfId="113" applyNumberFormat="1" applyFont="1" applyFill="1" applyAlignment="1">
      <alignment horizontal="center" vertical="center"/>
      <protection/>
    </xf>
    <xf numFmtId="0" fontId="20" fillId="40" borderId="10" xfId="113" applyFont="1" applyFill="1" applyBorder="1" applyAlignment="1">
      <alignment horizontal="center" vertical="center" textRotation="90" wrapText="1"/>
      <protection/>
    </xf>
    <xf numFmtId="0" fontId="20" fillId="40" borderId="10" xfId="113" applyFont="1" applyFill="1" applyBorder="1" applyAlignment="1">
      <alignment horizontal="center" vertical="center" wrapText="1"/>
      <protection/>
    </xf>
    <xf numFmtId="0" fontId="20" fillId="40" borderId="10" xfId="113" applyFont="1" applyFill="1" applyBorder="1" applyAlignment="1">
      <alignment horizontal="center" vertical="center"/>
      <protection/>
    </xf>
    <xf numFmtId="0" fontId="20" fillId="40" borderId="14" xfId="113" applyFont="1" applyFill="1" applyBorder="1" applyAlignment="1">
      <alignment horizontal="center" vertical="center"/>
      <protection/>
    </xf>
    <xf numFmtId="4" fontId="21" fillId="40" borderId="10" xfId="113" applyNumberFormat="1" applyFont="1" applyFill="1" applyBorder="1" applyAlignment="1">
      <alignment horizontal="center" vertical="center"/>
      <protection/>
    </xf>
    <xf numFmtId="0" fontId="20" fillId="40" borderId="11" xfId="113" applyFont="1" applyFill="1" applyBorder="1" applyAlignment="1">
      <alignment horizontal="center" vertical="center" textRotation="90" wrapText="1"/>
      <protection/>
    </xf>
    <xf numFmtId="0" fontId="20" fillId="40" borderId="13" xfId="113" applyFont="1" applyFill="1" applyBorder="1" applyAlignment="1">
      <alignment horizontal="center" vertical="center"/>
      <protection/>
    </xf>
    <xf numFmtId="4" fontId="30" fillId="0" borderId="0" xfId="118" applyNumberFormat="1" applyFont="1" applyFill="1" applyAlignment="1">
      <alignment horizontal="right"/>
    </xf>
    <xf numFmtId="0" fontId="29" fillId="0" borderId="0" xfId="113" applyFont="1" applyFill="1" applyAlignment="1">
      <alignment horizontal="right"/>
      <protection/>
    </xf>
    <xf numFmtId="0" fontId="26" fillId="0" borderId="10" xfId="0" applyFont="1" applyFill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vertical="center"/>
    </xf>
    <xf numFmtId="4" fontId="20" fillId="0" borderId="10" xfId="113" applyNumberFormat="1" applyFont="1" applyFill="1" applyBorder="1" applyAlignment="1">
      <alignment vertical="center"/>
      <protection/>
    </xf>
    <xf numFmtId="4" fontId="20" fillId="42" borderId="11" xfId="113" applyNumberFormat="1" applyFont="1" applyFill="1" applyBorder="1" applyAlignment="1">
      <alignment horizontal="right" vertical="center"/>
      <protection/>
    </xf>
    <xf numFmtId="4" fontId="20" fillId="40" borderId="12" xfId="113" applyNumberFormat="1" applyFont="1" applyFill="1" applyBorder="1" applyAlignment="1">
      <alignment vertical="center"/>
      <protection/>
    </xf>
    <xf numFmtId="4" fontId="20" fillId="0" borderId="12" xfId="113" applyNumberFormat="1" applyFont="1" applyFill="1" applyBorder="1" applyAlignment="1">
      <alignment horizontal="right" vertical="center"/>
      <protection/>
    </xf>
    <xf numFmtId="4" fontId="26" fillId="0" borderId="10" xfId="0" applyNumberFormat="1" applyFont="1" applyFill="1" applyBorder="1" applyAlignment="1">
      <alignment horizontal="right" vertical="center"/>
    </xf>
    <xf numFmtId="14" fontId="26" fillId="0" borderId="10" xfId="0" applyNumberFormat="1" applyFont="1" applyFill="1" applyBorder="1" applyAlignment="1">
      <alignment horizontal="right" vertical="center"/>
    </xf>
    <xf numFmtId="199" fontId="27" fillId="0" borderId="10" xfId="113" applyNumberFormat="1" applyFont="1" applyFill="1" applyBorder="1" applyAlignment="1">
      <alignment horizontal="left" vertical="center" wrapText="1"/>
      <protection/>
    </xf>
    <xf numFmtId="4" fontId="27" fillId="0" borderId="10" xfId="0" applyNumberFormat="1" applyFont="1" applyFill="1" applyBorder="1" applyAlignment="1">
      <alignment vertical="center"/>
    </xf>
    <xf numFmtId="4" fontId="27" fillId="42" borderId="10" xfId="0" applyNumberFormat="1" applyFont="1" applyFill="1" applyBorder="1" applyAlignment="1">
      <alignment vertical="center"/>
    </xf>
    <xf numFmtId="4" fontId="27" fillId="40" borderId="12" xfId="0" applyNumberFormat="1" applyFont="1" applyFill="1" applyBorder="1" applyAlignment="1">
      <alignment vertical="center"/>
    </xf>
    <xf numFmtId="4" fontId="27" fillId="0" borderId="10" xfId="0" applyNumberFormat="1" applyFont="1" applyFill="1" applyBorder="1" applyAlignment="1">
      <alignment horizontal="right" vertical="center"/>
    </xf>
    <xf numFmtId="4" fontId="27" fillId="42" borderId="10" xfId="0" applyNumberFormat="1" applyFont="1" applyFill="1" applyBorder="1" applyAlignment="1">
      <alignment horizontal="right" vertical="center"/>
    </xf>
    <xf numFmtId="4" fontId="27" fillId="40" borderId="10" xfId="0" applyNumberFormat="1" applyFont="1" applyFill="1" applyBorder="1" applyAlignment="1">
      <alignment horizontal="right" vertical="center"/>
    </xf>
    <xf numFmtId="4" fontId="21" fillId="0" borderId="10" xfId="113" applyNumberFormat="1" applyFont="1" applyFill="1" applyBorder="1" applyAlignment="1">
      <alignment vertical="center"/>
      <protection/>
    </xf>
    <xf numFmtId="4" fontId="21" fillId="42" borderId="11" xfId="113" applyNumberFormat="1" applyFont="1" applyFill="1" applyBorder="1" applyAlignment="1">
      <alignment horizontal="right" vertical="center"/>
      <protection/>
    </xf>
    <xf numFmtId="4" fontId="21" fillId="40" borderId="12" xfId="113" applyNumberFormat="1" applyFont="1" applyFill="1" applyBorder="1" applyAlignment="1">
      <alignment vertical="center"/>
      <protection/>
    </xf>
    <xf numFmtId="175" fontId="21" fillId="0" borderId="0" xfId="118" applyNumberFormat="1" applyFont="1" applyFill="1" applyAlignment="1">
      <alignment horizontal="center" vertical="center"/>
    </xf>
    <xf numFmtId="175" fontId="21" fillId="0" borderId="0" xfId="118" applyNumberFormat="1" applyFont="1" applyFill="1" applyAlignment="1">
      <alignment horizontal="center"/>
    </xf>
    <xf numFmtId="175" fontId="21" fillId="0" borderId="0" xfId="113" applyNumberFormat="1" applyFont="1" applyFill="1" applyAlignment="1">
      <alignment horizontal="center"/>
      <protection/>
    </xf>
    <xf numFmtId="4" fontId="24" fillId="0" borderId="12" xfId="113" applyNumberFormat="1" applyFont="1" applyFill="1" applyBorder="1" applyAlignment="1">
      <alignment horizontal="right" vertical="center"/>
      <protection/>
    </xf>
    <xf numFmtId="4" fontId="20" fillId="42" borderId="12" xfId="113" applyNumberFormat="1" applyFont="1" applyFill="1" applyBorder="1" applyAlignment="1">
      <alignment vertical="center"/>
      <protection/>
    </xf>
    <xf numFmtId="4" fontId="34" fillId="40" borderId="12" xfId="113" applyNumberFormat="1" applyFont="1" applyFill="1" applyBorder="1" applyAlignment="1">
      <alignment vertical="center"/>
      <protection/>
    </xf>
    <xf numFmtId="4" fontId="34" fillId="42" borderId="12" xfId="113" applyNumberFormat="1" applyFont="1" applyFill="1" applyBorder="1" applyAlignment="1">
      <alignment vertical="center"/>
      <protection/>
    </xf>
    <xf numFmtId="4" fontId="34" fillId="0" borderId="12" xfId="113" applyNumberFormat="1" applyFont="1" applyFill="1" applyBorder="1" applyAlignment="1">
      <alignment horizontal="right" vertical="center"/>
      <protection/>
    </xf>
    <xf numFmtId="4" fontId="33" fillId="0" borderId="10" xfId="0" applyNumberFormat="1" applyFont="1" applyFill="1" applyBorder="1" applyAlignment="1">
      <alignment horizontal="right" vertical="center"/>
    </xf>
    <xf numFmtId="14" fontId="34" fillId="0" borderId="10" xfId="113" applyNumberFormat="1" applyFont="1" applyFill="1" applyBorder="1" applyAlignment="1">
      <alignment horizontal="right" vertical="center"/>
      <protection/>
    </xf>
    <xf numFmtId="4" fontId="20" fillId="0" borderId="0" xfId="113" applyNumberFormat="1" applyFont="1" applyFill="1" applyAlignment="1">
      <alignment horizontal="center" vertical="center"/>
      <protection/>
    </xf>
    <xf numFmtId="0" fontId="34" fillId="0" borderId="0" xfId="113" applyFont="1" applyFill="1" applyAlignment="1">
      <alignment wrapText="1"/>
      <protection/>
    </xf>
    <xf numFmtId="0" fontId="34" fillId="0" borderId="15" xfId="113" applyFont="1" applyFill="1" applyBorder="1" applyAlignment="1">
      <alignment horizontal="center" vertical="center" wrapText="1"/>
      <protection/>
    </xf>
    <xf numFmtId="4" fontId="34" fillId="0" borderId="0" xfId="113" applyNumberFormat="1" applyFont="1" applyFill="1" applyBorder="1" applyAlignment="1">
      <alignment horizontal="right" vertical="center"/>
      <protection/>
    </xf>
    <xf numFmtId="4" fontId="34" fillId="0" borderId="0" xfId="113" applyNumberFormat="1" applyFont="1" applyFill="1" applyAlignment="1">
      <alignment horizontal="right" vertical="center"/>
      <protection/>
    </xf>
    <xf numFmtId="4" fontId="34" fillId="0" borderId="0" xfId="118" applyNumberFormat="1" applyFont="1" applyFill="1" applyAlignment="1">
      <alignment horizontal="right" vertical="center"/>
    </xf>
    <xf numFmtId="0" fontId="35" fillId="0" borderId="0" xfId="113" applyFont="1" applyFill="1" applyAlignment="1">
      <alignment horizontal="right"/>
      <protection/>
    </xf>
    <xf numFmtId="0" fontId="35" fillId="0" borderId="0" xfId="113" applyFont="1" applyFill="1" applyAlignment="1">
      <alignment horizontal="center" vertical="center"/>
      <protection/>
    </xf>
    <xf numFmtId="0" fontId="35" fillId="42" borderId="0" xfId="113" applyFont="1" applyFill="1" applyAlignment="1">
      <alignment horizontal="center" vertical="center"/>
      <protection/>
    </xf>
    <xf numFmtId="181" fontId="35" fillId="0" borderId="0" xfId="118" applyNumberFormat="1" applyFont="1" applyFill="1" applyAlignment="1">
      <alignment horizontal="center"/>
    </xf>
    <xf numFmtId="182" fontId="35" fillId="0" borderId="0" xfId="118" applyNumberFormat="1" applyFont="1" applyFill="1" applyAlignment="1">
      <alignment horizontal="center" vertical="center"/>
    </xf>
    <xf numFmtId="181" fontId="35" fillId="0" borderId="0" xfId="113" applyNumberFormat="1" applyFont="1" applyFill="1">
      <alignment/>
      <protection/>
    </xf>
    <xf numFmtId="0" fontId="36" fillId="0" borderId="0" xfId="113" applyFont="1" applyFill="1">
      <alignment/>
      <protection/>
    </xf>
    <xf numFmtId="0" fontId="37" fillId="0" borderId="0" xfId="0" applyFont="1" applyFill="1" applyAlignment="1">
      <alignment horizontal="center"/>
    </xf>
    <xf numFmtId="0" fontId="42" fillId="0" borderId="10" xfId="0" applyFont="1" applyFill="1" applyBorder="1" applyAlignment="1">
      <alignment horizontal="right" vertical="center" wrapText="1"/>
    </xf>
    <xf numFmtId="4" fontId="42" fillId="0" borderId="10" xfId="0" applyNumberFormat="1" applyFont="1" applyFill="1" applyBorder="1" applyAlignment="1">
      <alignment horizontal="right" vertical="center"/>
    </xf>
    <xf numFmtId="4" fontId="43" fillId="0" borderId="10" xfId="113" applyNumberFormat="1" applyFont="1" applyFill="1" applyBorder="1" applyAlignment="1">
      <alignment vertical="center"/>
      <protection/>
    </xf>
    <xf numFmtId="4" fontId="43" fillId="42" borderId="11" xfId="113" applyNumberFormat="1" applyFont="1" applyFill="1" applyBorder="1" applyAlignment="1">
      <alignment horizontal="right" vertical="center"/>
      <protection/>
    </xf>
    <xf numFmtId="4" fontId="26" fillId="0" borderId="16" xfId="0" applyNumberFormat="1" applyFont="1" applyFill="1" applyBorder="1" applyAlignment="1">
      <alignment horizontal="center" vertical="center" shrinkToFit="1"/>
    </xf>
    <xf numFmtId="4" fontId="26" fillId="0" borderId="11" xfId="0" applyNumberFormat="1" applyFont="1" applyFill="1" applyBorder="1" applyAlignment="1">
      <alignment horizontal="center" vertical="center" shrinkToFit="1"/>
    </xf>
    <xf numFmtId="4" fontId="27" fillId="40" borderId="16" xfId="0" applyNumberFormat="1" applyFont="1" applyFill="1" applyBorder="1" applyAlignment="1">
      <alignment horizontal="center" vertical="center" shrinkToFit="1"/>
    </xf>
    <xf numFmtId="4" fontId="27" fillId="40" borderId="11" xfId="0" applyNumberFormat="1" applyFont="1" applyFill="1" applyBorder="1" applyAlignment="1">
      <alignment horizontal="center" vertical="center" shrinkToFit="1"/>
    </xf>
    <xf numFmtId="3" fontId="26" fillId="0" borderId="16" xfId="0" applyNumberFormat="1" applyFont="1" applyFill="1" applyBorder="1" applyAlignment="1">
      <alignment horizontal="center" vertical="center" shrinkToFit="1"/>
    </xf>
    <xf numFmtId="3" fontId="26" fillId="0" borderId="11" xfId="0" applyNumberFormat="1" applyFont="1" applyFill="1" applyBorder="1" applyAlignment="1">
      <alignment horizontal="center" vertical="center" shrinkToFit="1"/>
    </xf>
    <xf numFmtId="0" fontId="21" fillId="0" borderId="10" xfId="113" applyFont="1" applyFill="1" applyBorder="1" applyAlignment="1">
      <alignment horizontal="left" vertical="center"/>
      <protection/>
    </xf>
    <xf numFmtId="0" fontId="20" fillId="0" borderId="10" xfId="113" applyFont="1" applyFill="1" applyBorder="1" applyAlignment="1">
      <alignment horizontal="center" vertical="center"/>
      <protection/>
    </xf>
    <xf numFmtId="0" fontId="20" fillId="0" borderId="10" xfId="113" applyFont="1" applyFill="1" applyBorder="1" applyAlignment="1">
      <alignment horizontal="left" vertical="center" wrapText="1"/>
      <protection/>
    </xf>
    <xf numFmtId="0" fontId="20" fillId="0" borderId="16" xfId="113" applyFont="1" applyFill="1" applyBorder="1" applyAlignment="1">
      <alignment horizontal="center" vertical="center" wrapText="1"/>
      <protection/>
    </xf>
    <xf numFmtId="0" fontId="20" fillId="0" borderId="11" xfId="113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shrinkToFit="1"/>
    </xf>
    <xf numFmtId="49" fontId="26" fillId="0" borderId="16" xfId="0" applyNumberFormat="1" applyFont="1" applyFill="1" applyBorder="1" applyAlignment="1">
      <alignment horizontal="center" vertical="center" shrinkToFit="1"/>
    </xf>
    <xf numFmtId="49" fontId="26" fillId="0" borderId="11" xfId="0" applyNumberFormat="1" applyFont="1" applyFill="1" applyBorder="1" applyAlignment="1">
      <alignment horizontal="center" vertical="center" shrinkToFit="1"/>
    </xf>
    <xf numFmtId="49" fontId="26" fillId="0" borderId="16" xfId="0" applyNumberFormat="1" applyFont="1" applyFill="1" applyBorder="1" applyAlignment="1">
      <alignment horizontal="center" vertical="center" wrapText="1" shrinkToFit="1"/>
    </xf>
    <xf numFmtId="49" fontId="26" fillId="0" borderId="11" xfId="0" applyNumberFormat="1" applyFont="1" applyFill="1" applyBorder="1" applyAlignment="1">
      <alignment horizontal="center" vertical="center" wrapText="1" shrinkToFit="1"/>
    </xf>
    <xf numFmtId="3" fontId="26" fillId="0" borderId="10" xfId="0" applyNumberFormat="1" applyFont="1" applyFill="1" applyBorder="1" applyAlignment="1">
      <alignment horizontal="center" vertical="center" shrinkToFit="1"/>
    </xf>
    <xf numFmtId="0" fontId="26" fillId="0" borderId="16" xfId="0" applyFont="1" applyFill="1" applyBorder="1" applyAlignment="1">
      <alignment horizontal="center" vertical="center" shrinkToFit="1"/>
    </xf>
    <xf numFmtId="0" fontId="26" fillId="0" borderId="11" xfId="0" applyFont="1" applyFill="1" applyBorder="1" applyAlignment="1">
      <alignment horizontal="center" vertical="center" shrinkToFit="1"/>
    </xf>
    <xf numFmtId="4" fontId="26" fillId="0" borderId="17" xfId="0" applyNumberFormat="1" applyFont="1" applyFill="1" applyBorder="1" applyAlignment="1">
      <alignment horizontal="center" vertical="center" shrinkToFit="1"/>
    </xf>
    <xf numFmtId="3" fontId="26" fillId="0" borderId="16" xfId="113" applyNumberFormat="1" applyFont="1" applyFill="1" applyBorder="1" applyAlignment="1">
      <alignment horizontal="center" vertical="center"/>
      <protection/>
    </xf>
    <xf numFmtId="3" fontId="26" fillId="0" borderId="17" xfId="113" applyNumberFormat="1" applyFont="1" applyFill="1" applyBorder="1" applyAlignment="1">
      <alignment horizontal="center" vertical="center"/>
      <protection/>
    </xf>
    <xf numFmtId="3" fontId="26" fillId="0" borderId="11" xfId="113" applyNumberFormat="1" applyFont="1" applyFill="1" applyBorder="1" applyAlignment="1">
      <alignment horizontal="center" vertical="center"/>
      <protection/>
    </xf>
    <xf numFmtId="4" fontId="27" fillId="40" borderId="17" xfId="0" applyNumberFormat="1" applyFont="1" applyFill="1" applyBorder="1" applyAlignment="1">
      <alignment horizontal="center" vertical="center" shrinkToFit="1"/>
    </xf>
    <xf numFmtId="4" fontId="26" fillId="0" borderId="16" xfId="113" applyNumberFormat="1" applyFont="1" applyFill="1" applyBorder="1" applyAlignment="1">
      <alignment horizontal="center" vertical="center"/>
      <protection/>
    </xf>
    <xf numFmtId="4" fontId="26" fillId="0" borderId="17" xfId="113" applyNumberFormat="1" applyFont="1" applyFill="1" applyBorder="1" applyAlignment="1">
      <alignment horizontal="center" vertical="center"/>
      <protection/>
    </xf>
    <xf numFmtId="4" fontId="26" fillId="0" borderId="11" xfId="113" applyNumberFormat="1" applyFont="1" applyFill="1" applyBorder="1" applyAlignment="1">
      <alignment horizontal="center" vertical="center"/>
      <protection/>
    </xf>
    <xf numFmtId="0" fontId="26" fillId="0" borderId="16" xfId="0" applyFont="1" applyFill="1" applyBorder="1" applyAlignment="1">
      <alignment horizontal="center" vertical="center" wrapText="1" shrinkToFit="1"/>
    </xf>
    <xf numFmtId="0" fontId="26" fillId="0" borderId="11" xfId="0" applyFont="1" applyFill="1" applyBorder="1" applyAlignment="1">
      <alignment horizontal="center" vertical="center" wrapText="1" shrinkToFit="1"/>
    </xf>
    <xf numFmtId="3" fontId="26" fillId="0" borderId="17" xfId="0" applyNumberFormat="1" applyFont="1" applyFill="1" applyBorder="1" applyAlignment="1">
      <alignment horizontal="center" vertical="center" shrinkToFit="1"/>
    </xf>
    <xf numFmtId="49" fontId="26" fillId="0" borderId="10" xfId="0" applyNumberFormat="1" applyFont="1" applyFill="1" applyBorder="1" applyAlignment="1">
      <alignment horizontal="center" vertical="center" wrapText="1" shrinkToFit="1"/>
    </xf>
    <xf numFmtId="49" fontId="26" fillId="0" borderId="10" xfId="0" applyNumberFormat="1" applyFont="1" applyFill="1" applyBorder="1" applyAlignment="1">
      <alignment horizontal="center" vertical="center" shrinkToFit="1"/>
    </xf>
    <xf numFmtId="0" fontId="26" fillId="0" borderId="10" xfId="113" applyFont="1" applyFill="1" applyBorder="1" applyAlignment="1">
      <alignment horizontal="center" vertical="center"/>
      <protection/>
    </xf>
    <xf numFmtId="0" fontId="26" fillId="0" borderId="16" xfId="113" applyFont="1" applyFill="1" applyBorder="1" applyAlignment="1">
      <alignment horizontal="left" vertical="center"/>
      <protection/>
    </xf>
    <xf numFmtId="0" fontId="26" fillId="0" borderId="17" xfId="113" applyFont="1" applyFill="1" applyBorder="1" applyAlignment="1">
      <alignment horizontal="left" vertical="center"/>
      <protection/>
    </xf>
    <xf numFmtId="0" fontId="26" fillId="0" borderId="11" xfId="113" applyFont="1" applyFill="1" applyBorder="1" applyAlignment="1">
      <alignment horizontal="left" vertical="center"/>
      <protection/>
    </xf>
    <xf numFmtId="0" fontId="26" fillId="0" borderId="16" xfId="113" applyFont="1" applyFill="1" applyBorder="1" applyAlignment="1">
      <alignment horizontal="center" vertical="center" wrapText="1"/>
      <protection/>
    </xf>
    <xf numFmtId="0" fontId="26" fillId="0" borderId="17" xfId="113" applyFont="1" applyFill="1" applyBorder="1" applyAlignment="1">
      <alignment horizontal="center" vertical="center" wrapText="1"/>
      <protection/>
    </xf>
    <xf numFmtId="0" fontId="26" fillId="0" borderId="11" xfId="113" applyFont="1" applyFill="1" applyBorder="1" applyAlignment="1">
      <alignment horizontal="center" vertical="center" wrapText="1"/>
      <protection/>
    </xf>
    <xf numFmtId="0" fontId="26" fillId="0" borderId="17" xfId="0" applyFont="1" applyFill="1" applyBorder="1" applyAlignment="1">
      <alignment horizontal="center" vertical="center" shrinkToFit="1"/>
    </xf>
    <xf numFmtId="49" fontId="26" fillId="0" borderId="17" xfId="0" applyNumberFormat="1" applyFont="1" applyFill="1" applyBorder="1" applyAlignment="1">
      <alignment horizontal="center" vertical="center" shrinkToFit="1"/>
    </xf>
    <xf numFmtId="49" fontId="26" fillId="0" borderId="17" xfId="0" applyNumberFormat="1" applyFont="1" applyFill="1" applyBorder="1" applyAlignment="1">
      <alignment horizontal="center" vertical="center" wrapText="1" shrinkToFit="1"/>
    </xf>
    <xf numFmtId="0" fontId="26" fillId="0" borderId="16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left" vertical="center" shrinkToFit="1"/>
    </xf>
    <xf numFmtId="0" fontId="26" fillId="0" borderId="11" xfId="0" applyFont="1" applyFill="1" applyBorder="1" applyAlignment="1">
      <alignment horizontal="left" vertical="center" shrinkToFit="1"/>
    </xf>
    <xf numFmtId="4" fontId="20" fillId="0" borderId="16" xfId="0" applyNumberFormat="1" applyFont="1" applyFill="1" applyBorder="1" applyAlignment="1">
      <alignment horizontal="center" vertical="center"/>
    </xf>
    <xf numFmtId="4" fontId="20" fillId="0" borderId="11" xfId="0" applyNumberFormat="1" applyFont="1" applyFill="1" applyBorder="1" applyAlignment="1">
      <alignment horizontal="center" vertical="center"/>
    </xf>
    <xf numFmtId="4" fontId="21" fillId="40" borderId="16" xfId="0" applyNumberFormat="1" applyFont="1" applyFill="1" applyBorder="1" applyAlignment="1">
      <alignment horizontal="center" vertical="center"/>
    </xf>
    <xf numFmtId="4" fontId="21" fillId="40" borderId="11" xfId="0" applyNumberFormat="1" applyFont="1" applyFill="1" applyBorder="1" applyAlignment="1">
      <alignment horizontal="center" vertical="center"/>
    </xf>
    <xf numFmtId="3" fontId="26" fillId="0" borderId="16" xfId="0" applyNumberFormat="1" applyFont="1" applyFill="1" applyBorder="1" applyAlignment="1">
      <alignment horizontal="center" vertical="center"/>
    </xf>
    <xf numFmtId="3" fontId="26" fillId="0" borderId="11" xfId="0" applyNumberFormat="1" applyFont="1" applyFill="1" applyBorder="1" applyAlignment="1">
      <alignment horizontal="center" vertical="center"/>
    </xf>
    <xf numFmtId="0" fontId="34" fillId="0" borderId="15" xfId="113" applyFont="1" applyFill="1" applyBorder="1" applyAlignment="1">
      <alignment horizontal="center" vertical="center"/>
      <protection/>
    </xf>
    <xf numFmtId="0" fontId="20" fillId="0" borderId="17" xfId="113" applyFont="1" applyFill="1" applyBorder="1" applyAlignment="1">
      <alignment horizontal="center" vertical="center" textRotation="90" wrapText="1"/>
      <protection/>
    </xf>
    <xf numFmtId="0" fontId="20" fillId="0" borderId="11" xfId="113" applyFont="1" applyFill="1" applyBorder="1" applyAlignment="1">
      <alignment horizontal="center" vertical="center" textRotation="90" wrapText="1"/>
      <protection/>
    </xf>
    <xf numFmtId="0" fontId="26" fillId="0" borderId="16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0" fillId="0" borderId="16" xfId="113" applyFont="1" applyFill="1" applyBorder="1" applyAlignment="1">
      <alignment horizontal="center" vertical="center" textRotation="90" wrapText="1"/>
      <protection/>
    </xf>
    <xf numFmtId="0" fontId="20" fillId="0" borderId="17" xfId="113" applyFont="1" applyFill="1" applyBorder="1" applyAlignment="1">
      <alignment horizontal="center" vertical="center" wrapText="1"/>
      <protection/>
    </xf>
    <xf numFmtId="0" fontId="20" fillId="0" borderId="18" xfId="113" applyFont="1" applyFill="1" applyBorder="1" applyAlignment="1">
      <alignment horizontal="center" vertical="center" wrapText="1"/>
      <protection/>
    </xf>
    <xf numFmtId="0" fontId="20" fillId="0" borderId="14" xfId="113" applyFont="1" applyFill="1" applyBorder="1" applyAlignment="1">
      <alignment horizontal="center" vertical="center" wrapText="1"/>
      <protection/>
    </xf>
    <xf numFmtId="0" fontId="20" fillId="0" borderId="19" xfId="113" applyFont="1" applyFill="1" applyBorder="1" applyAlignment="1">
      <alignment horizontal="center" vertical="center" wrapText="1"/>
      <protection/>
    </xf>
    <xf numFmtId="0" fontId="20" fillId="0" borderId="20" xfId="113" applyFont="1" applyFill="1" applyBorder="1" applyAlignment="1">
      <alignment horizontal="center" vertical="center" wrapText="1"/>
      <protection/>
    </xf>
    <xf numFmtId="0" fontId="20" fillId="0" borderId="21" xfId="113" applyFont="1" applyFill="1" applyBorder="1" applyAlignment="1">
      <alignment horizontal="center" vertical="center" wrapText="1"/>
      <protection/>
    </xf>
    <xf numFmtId="0" fontId="20" fillId="0" borderId="22" xfId="113" applyFont="1" applyFill="1" applyBorder="1" applyAlignment="1">
      <alignment horizontal="center" vertical="center" wrapText="1"/>
      <protection/>
    </xf>
    <xf numFmtId="0" fontId="20" fillId="0" borderId="10" xfId="113" applyFont="1" applyFill="1" applyBorder="1" applyAlignment="1">
      <alignment horizontal="center" vertical="center" textRotation="90" wrapText="1"/>
      <protection/>
    </xf>
    <xf numFmtId="0" fontId="20" fillId="0" borderId="10" xfId="113" applyFont="1" applyFill="1" applyBorder="1" applyAlignment="1">
      <alignment horizontal="center" vertical="center" textRotation="90"/>
      <protection/>
    </xf>
    <xf numFmtId="0" fontId="21" fillId="0" borderId="0" xfId="113" applyFont="1" applyFill="1" applyAlignment="1">
      <alignment horizontal="right" vertical="center" wrapText="1"/>
      <protection/>
    </xf>
    <xf numFmtId="0" fontId="20" fillId="0" borderId="10" xfId="113" applyFont="1" applyFill="1" applyBorder="1" applyAlignment="1">
      <alignment horizontal="center" vertical="center" wrapText="1"/>
      <protection/>
    </xf>
    <xf numFmtId="0" fontId="20" fillId="0" borderId="15" xfId="113" applyFont="1" applyFill="1" applyBorder="1" applyAlignment="1">
      <alignment horizontal="center" vertical="center" wrapText="1"/>
      <protection/>
    </xf>
    <xf numFmtId="0" fontId="24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/>
    </xf>
    <xf numFmtId="0" fontId="20" fillId="0" borderId="0" xfId="113" applyFont="1" applyFill="1" applyBorder="1" applyAlignment="1">
      <alignment horizontal="center" vertical="center" wrapText="1"/>
      <protection/>
    </xf>
    <xf numFmtId="0" fontId="20" fillId="0" borderId="23" xfId="113" applyFont="1" applyFill="1" applyBorder="1" applyAlignment="1">
      <alignment horizontal="center" vertical="center" wrapText="1"/>
      <protection/>
    </xf>
  </cellXfs>
  <cellStyles count="11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Title" xfId="89"/>
    <cellStyle name="Total" xfId="90"/>
    <cellStyle name="Warning Text" xfId="91"/>
    <cellStyle name="Акцент1" xfId="92"/>
    <cellStyle name="Акцент2" xfId="93"/>
    <cellStyle name="Акцент3" xfId="94"/>
    <cellStyle name="Акцент4" xfId="95"/>
    <cellStyle name="Акцент5" xfId="96"/>
    <cellStyle name="Акцент6" xfId="97"/>
    <cellStyle name="Ввод " xfId="98"/>
    <cellStyle name="Вывод" xfId="99"/>
    <cellStyle name="Вычисление" xfId="100"/>
    <cellStyle name="Hyperlink" xfId="101"/>
    <cellStyle name="Currency" xfId="102"/>
    <cellStyle name="Currency [0]" xfId="103"/>
    <cellStyle name="Заголовок 1" xfId="104"/>
    <cellStyle name="Заголовок 2" xfId="105"/>
    <cellStyle name="Заголовок 3" xfId="106"/>
    <cellStyle name="Заголовок 4" xfId="107"/>
    <cellStyle name="Итог" xfId="108"/>
    <cellStyle name="Контрольная ячейка" xfId="109"/>
    <cellStyle name="Название" xfId="110"/>
    <cellStyle name="Нейтральный" xfId="111"/>
    <cellStyle name="Обычный 2" xfId="112"/>
    <cellStyle name="Обычный_заявка на кап. ремонт" xfId="113"/>
    <cellStyle name="Followed Hyperlink" xfId="114"/>
    <cellStyle name="Плохой" xfId="115"/>
    <cellStyle name="Пояснение" xfId="116"/>
    <cellStyle name="Примечание" xfId="117"/>
    <cellStyle name="Percent" xfId="118"/>
    <cellStyle name="Связанная ячейка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7"/>
  <sheetViews>
    <sheetView tabSelected="1" view="pageBreakPreview" zoomScale="90" zoomScaleSheetLayoutView="90" zoomScalePageLayoutView="0" workbookViewId="0" topLeftCell="H1">
      <selection activeCell="A13" sqref="A13:Y13"/>
    </sheetView>
  </sheetViews>
  <sheetFormatPr defaultColWidth="8.00390625" defaultRowHeight="15"/>
  <cols>
    <col min="1" max="1" width="4.7109375" style="3" customWidth="1"/>
    <col min="2" max="2" width="15.28125" style="14" customWidth="1"/>
    <col min="3" max="3" width="14.140625" style="14" hidden="1" customWidth="1"/>
    <col min="4" max="4" width="6.421875" style="3" customWidth="1"/>
    <col min="5" max="5" width="6.28125" style="13" customWidth="1"/>
    <col min="6" max="6" width="7.421875" style="13" customWidth="1"/>
    <col min="7" max="7" width="4.00390625" style="3" customWidth="1"/>
    <col min="8" max="8" width="4.28125" style="3" customWidth="1"/>
    <col min="9" max="9" width="10.140625" style="3" customWidth="1"/>
    <col min="10" max="10" width="11.8515625" style="3" customWidth="1"/>
    <col min="11" max="11" width="11.8515625" style="3" hidden="1" customWidth="1"/>
    <col min="12" max="12" width="12.28125" style="3" customWidth="1"/>
    <col min="13" max="13" width="7.00390625" style="3" customWidth="1"/>
    <col min="14" max="14" width="41.00390625" style="22" customWidth="1"/>
    <col min="15" max="15" width="16.7109375" style="3" customWidth="1"/>
    <col min="16" max="16" width="15.28125" style="28" customWidth="1"/>
    <col min="17" max="17" width="16.00390625" style="28" customWidth="1"/>
    <col min="18" max="18" width="16.00390625" style="46" hidden="1" customWidth="1"/>
    <col min="19" max="19" width="11.140625" style="28" customWidth="1"/>
    <col min="20" max="20" width="15.57421875" style="3" customWidth="1"/>
    <col min="21" max="22" width="19.00390625" style="3" hidden="1" customWidth="1"/>
    <col min="23" max="23" width="13.57421875" style="3" customWidth="1"/>
    <col min="24" max="24" width="11.00390625" style="3" customWidth="1"/>
    <col min="25" max="25" width="10.140625" style="3" customWidth="1"/>
    <col min="26" max="26" width="15.8515625" style="3" customWidth="1"/>
    <col min="27" max="16384" width="8.00390625" style="3" customWidth="1"/>
  </cols>
  <sheetData>
    <row r="1" ht="15.75">
      <c r="A1" s="99" t="s">
        <v>68</v>
      </c>
    </row>
    <row r="2" spans="1:41" ht="15.75">
      <c r="A2" s="1"/>
      <c r="B2" s="12"/>
      <c r="C2" s="12"/>
      <c r="D2" s="1"/>
      <c r="E2" s="2"/>
      <c r="O2" s="20"/>
      <c r="P2" s="40"/>
      <c r="Q2" s="29"/>
      <c r="R2" s="47"/>
      <c r="S2" s="58"/>
      <c r="T2" s="57"/>
      <c r="W2" s="20"/>
      <c r="X2" s="30"/>
      <c r="Y2" s="27" t="s">
        <v>30</v>
      </c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5.75">
      <c r="A3" s="1"/>
      <c r="B3" s="12"/>
      <c r="C3" s="12"/>
      <c r="D3" s="1"/>
      <c r="E3" s="2"/>
      <c r="O3" s="20"/>
      <c r="P3" s="40"/>
      <c r="Q3" s="29"/>
      <c r="R3" s="47"/>
      <c r="S3" s="58"/>
      <c r="T3" s="57"/>
      <c r="W3" s="20"/>
      <c r="X3" s="30"/>
      <c r="Y3" s="4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1" ht="15.75">
      <c r="A4" s="1"/>
      <c r="B4" s="12"/>
      <c r="C4" s="12"/>
      <c r="D4" s="1"/>
      <c r="E4" s="2"/>
      <c r="O4" s="20"/>
      <c r="P4" s="40"/>
      <c r="Q4" s="29"/>
      <c r="R4" s="47"/>
      <c r="S4" s="58"/>
      <c r="T4" s="57"/>
      <c r="W4" s="20"/>
      <c r="X4" s="30"/>
      <c r="Y4" s="27" t="s">
        <v>59</v>
      </c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ht="15.75">
      <c r="A5" s="1"/>
      <c r="B5" s="12"/>
      <c r="C5" s="12"/>
      <c r="D5" s="1"/>
      <c r="E5" s="2"/>
      <c r="O5" s="20"/>
      <c r="P5" s="40"/>
      <c r="Q5" s="29"/>
      <c r="R5" s="47"/>
      <c r="S5" s="58"/>
      <c r="T5" s="57"/>
      <c r="W5" s="20"/>
      <c r="X5" s="30"/>
      <c r="Y5" s="27" t="s">
        <v>60</v>
      </c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ht="15.75">
      <c r="A6" s="1"/>
      <c r="B6" s="12"/>
      <c r="C6" s="12"/>
      <c r="D6" s="1"/>
      <c r="E6" s="2"/>
      <c r="O6" s="20"/>
      <c r="P6" s="40"/>
      <c r="Q6" s="29"/>
      <c r="R6" s="47"/>
      <c r="S6" s="58"/>
      <c r="T6" s="57"/>
      <c r="W6" s="20"/>
      <c r="X6" s="30"/>
      <c r="Y6" s="27" t="s">
        <v>61</v>
      </c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ht="15.75">
      <c r="A7" s="1"/>
      <c r="B7" s="12"/>
      <c r="C7" s="12"/>
      <c r="D7" s="1"/>
      <c r="E7" s="2"/>
      <c r="O7" s="20"/>
      <c r="P7" s="40"/>
      <c r="Q7" s="29"/>
      <c r="R7" s="47"/>
      <c r="S7" s="58"/>
      <c r="T7" s="57"/>
      <c r="W7" s="20"/>
      <c r="X7" s="30"/>
      <c r="Y7" s="27" t="s">
        <v>69</v>
      </c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25" ht="15.75">
      <c r="A8" s="175" t="s">
        <v>53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</row>
    <row r="9" spans="1:25" ht="15.75">
      <c r="A9" s="176" t="s">
        <v>27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</row>
    <row r="10" spans="1:25" ht="15.75">
      <c r="A10" s="176" t="s">
        <v>32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  <c r="S10" s="176"/>
      <c r="T10" s="176"/>
      <c r="U10" s="176"/>
      <c r="V10" s="176"/>
      <c r="W10" s="176"/>
      <c r="X10" s="176"/>
      <c r="Y10" s="176"/>
    </row>
    <row r="11" spans="1:25" ht="15.75">
      <c r="A11" s="176" t="s">
        <v>28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</row>
    <row r="12" spans="1:25" ht="15.75">
      <c r="A12" s="176" t="s">
        <v>29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  <c r="U12" s="176"/>
      <c r="V12" s="176"/>
      <c r="W12" s="176"/>
      <c r="X12" s="176"/>
      <c r="Y12" s="176"/>
    </row>
    <row r="13" spans="1:25" ht="15.75">
      <c r="A13" s="176" t="s">
        <v>36</v>
      </c>
      <c r="B13" s="176"/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</row>
    <row r="14" spans="1:25" ht="13.5" customHeight="1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9"/>
    </row>
    <row r="15" spans="1:41" ht="13.5" customHeight="1" hidden="1">
      <c r="A15" s="1"/>
      <c r="B15" s="17"/>
      <c r="C15" s="17"/>
      <c r="D15" s="1"/>
      <c r="E15" s="2"/>
      <c r="I15" s="21"/>
      <c r="L15" s="21"/>
      <c r="M15" s="172" t="s">
        <v>62</v>
      </c>
      <c r="N15" s="172"/>
      <c r="P15" s="77">
        <f>P16/W16</f>
        <v>0.31</v>
      </c>
      <c r="Q15" s="77">
        <f>Q16/W16</f>
        <v>0.54</v>
      </c>
      <c r="R15" s="48"/>
      <c r="S15" s="43"/>
      <c r="T15" s="78">
        <f>T16/W16</f>
        <v>0.15</v>
      </c>
      <c r="U15" s="78"/>
      <c r="V15" s="78"/>
      <c r="W15" s="79">
        <f>P15+Q15+T15</f>
        <v>1</v>
      </c>
      <c r="X15" s="30"/>
      <c r="Y15" s="3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3:23" ht="12.75" hidden="1">
      <c r="M16" s="172"/>
      <c r="N16" s="172"/>
      <c r="O16" s="42">
        <f>P16+Q16+T16</f>
        <v>30450110.04</v>
      </c>
      <c r="P16" s="44">
        <v>9430730.17</v>
      </c>
      <c r="Q16" s="44">
        <v>16451863.36</v>
      </c>
      <c r="R16" s="49"/>
      <c r="S16" s="44"/>
      <c r="T16" s="45">
        <v>4567516.51</v>
      </c>
      <c r="U16" s="45"/>
      <c r="V16" s="45"/>
      <c r="W16" s="42">
        <f>P16+Q16+T16</f>
        <v>30450110.04</v>
      </c>
    </row>
    <row r="17" spans="15:21" ht="12.75" hidden="1">
      <c r="O17" s="93" t="s">
        <v>65</v>
      </c>
      <c r="P17" s="97">
        <f>P16/O16</f>
        <v>0.30971087322</v>
      </c>
      <c r="Q17" s="97">
        <f>Q16/O16</f>
        <v>0.54028912665</v>
      </c>
      <c r="R17" s="95"/>
      <c r="S17" s="94"/>
      <c r="T17" s="96">
        <f>T16/O16</f>
        <v>0.1500000001</v>
      </c>
      <c r="U17" s="98">
        <f>P17+Q17+T17</f>
        <v>1</v>
      </c>
    </row>
    <row r="18" ht="15" customHeight="1"/>
    <row r="19" spans="1:26" ht="12.75" customHeight="1">
      <c r="A19" s="173" t="s">
        <v>33</v>
      </c>
      <c r="B19" s="164" t="s">
        <v>0</v>
      </c>
      <c r="C19" s="164" t="s">
        <v>46</v>
      </c>
      <c r="D19" s="173" t="s">
        <v>1</v>
      </c>
      <c r="E19" s="112"/>
      <c r="F19" s="162" t="s">
        <v>9</v>
      </c>
      <c r="G19" s="162" t="s">
        <v>10</v>
      </c>
      <c r="H19" s="162" t="s">
        <v>11</v>
      </c>
      <c r="I19" s="162" t="s">
        <v>6</v>
      </c>
      <c r="J19" s="164" t="s">
        <v>12</v>
      </c>
      <c r="K19" s="165"/>
      <c r="L19" s="166"/>
      <c r="M19" s="162" t="s">
        <v>14</v>
      </c>
      <c r="N19" s="114" t="s">
        <v>15</v>
      </c>
      <c r="O19" s="164" t="s">
        <v>16</v>
      </c>
      <c r="P19" s="165"/>
      <c r="Q19" s="165"/>
      <c r="R19" s="165"/>
      <c r="S19" s="165"/>
      <c r="T19" s="165"/>
      <c r="U19" s="165"/>
      <c r="V19" s="166"/>
      <c r="W19" s="170" t="s">
        <v>22</v>
      </c>
      <c r="X19" s="170" t="s">
        <v>23</v>
      </c>
      <c r="Y19" s="162" t="s">
        <v>24</v>
      </c>
      <c r="Z19" s="157" t="s">
        <v>63</v>
      </c>
    </row>
    <row r="20" spans="1:26" ht="30" customHeight="1">
      <c r="A20" s="173"/>
      <c r="B20" s="174"/>
      <c r="C20" s="174"/>
      <c r="D20" s="112"/>
      <c r="E20" s="112"/>
      <c r="F20" s="158"/>
      <c r="G20" s="158"/>
      <c r="H20" s="158"/>
      <c r="I20" s="158"/>
      <c r="J20" s="174"/>
      <c r="K20" s="177"/>
      <c r="L20" s="178"/>
      <c r="M20" s="158"/>
      <c r="N20" s="163"/>
      <c r="O20" s="167"/>
      <c r="P20" s="168"/>
      <c r="Q20" s="168"/>
      <c r="R20" s="168"/>
      <c r="S20" s="168"/>
      <c r="T20" s="168"/>
      <c r="U20" s="168"/>
      <c r="V20" s="169"/>
      <c r="W20" s="171"/>
      <c r="X20" s="171"/>
      <c r="Y20" s="158"/>
      <c r="Z20" s="157"/>
    </row>
    <row r="21" spans="1:26" ht="93.75" customHeight="1">
      <c r="A21" s="173"/>
      <c r="B21" s="174"/>
      <c r="C21" s="174"/>
      <c r="D21" s="158" t="s">
        <v>3</v>
      </c>
      <c r="E21" s="158" t="s">
        <v>26</v>
      </c>
      <c r="F21" s="158"/>
      <c r="G21" s="158"/>
      <c r="H21" s="158"/>
      <c r="I21" s="159"/>
      <c r="J21" s="5" t="s">
        <v>2</v>
      </c>
      <c r="K21" s="50" t="s">
        <v>58</v>
      </c>
      <c r="L21" s="5" t="s">
        <v>4</v>
      </c>
      <c r="M21" s="159"/>
      <c r="N21" s="163"/>
      <c r="O21" s="11" t="s">
        <v>2</v>
      </c>
      <c r="P21" s="16" t="s">
        <v>5</v>
      </c>
      <c r="Q21" s="16" t="s">
        <v>31</v>
      </c>
      <c r="R21" s="35" t="s">
        <v>35</v>
      </c>
      <c r="S21" s="16" t="s">
        <v>19</v>
      </c>
      <c r="T21" s="16" t="s">
        <v>20</v>
      </c>
      <c r="U21" s="55" t="s">
        <v>51</v>
      </c>
      <c r="V21" s="35" t="s">
        <v>57</v>
      </c>
      <c r="W21" s="171"/>
      <c r="X21" s="171"/>
      <c r="Y21" s="158"/>
      <c r="Z21" s="89" t="s">
        <v>64</v>
      </c>
    </row>
    <row r="22" spans="1:26" s="15" customFormat="1" ht="12.75">
      <c r="A22" s="173"/>
      <c r="B22" s="167"/>
      <c r="C22" s="167"/>
      <c r="D22" s="159"/>
      <c r="E22" s="159"/>
      <c r="F22" s="159"/>
      <c r="G22" s="159"/>
      <c r="H22" s="159"/>
      <c r="I22" s="4" t="s">
        <v>13</v>
      </c>
      <c r="J22" s="4" t="s">
        <v>13</v>
      </c>
      <c r="K22" s="51" t="s">
        <v>13</v>
      </c>
      <c r="L22" s="4" t="s">
        <v>13</v>
      </c>
      <c r="M22" s="6" t="s">
        <v>17</v>
      </c>
      <c r="N22" s="115"/>
      <c r="O22" s="4" t="s">
        <v>18</v>
      </c>
      <c r="P22" s="4" t="s">
        <v>18</v>
      </c>
      <c r="Q22" s="4" t="s">
        <v>18</v>
      </c>
      <c r="R22" s="36"/>
      <c r="S22" s="4" t="s">
        <v>18</v>
      </c>
      <c r="T22" s="4" t="s">
        <v>18</v>
      </c>
      <c r="U22" s="51" t="s">
        <v>18</v>
      </c>
      <c r="V22" s="36"/>
      <c r="W22" s="4" t="s">
        <v>21</v>
      </c>
      <c r="X22" s="4" t="s">
        <v>21</v>
      </c>
      <c r="Y22" s="159"/>
      <c r="Z22" s="88"/>
    </row>
    <row r="23" spans="1:26" ht="12.75">
      <c r="A23" s="18">
        <v>1</v>
      </c>
      <c r="B23" s="4">
        <v>2</v>
      </c>
      <c r="C23" s="4"/>
      <c r="D23" s="18">
        <v>3</v>
      </c>
      <c r="E23" s="18">
        <v>4</v>
      </c>
      <c r="F23" s="18">
        <v>5</v>
      </c>
      <c r="G23" s="18">
        <v>6</v>
      </c>
      <c r="H23" s="18">
        <v>7</v>
      </c>
      <c r="I23" s="18">
        <v>8</v>
      </c>
      <c r="J23" s="18">
        <v>9</v>
      </c>
      <c r="K23" s="52"/>
      <c r="L23" s="18">
        <v>10</v>
      </c>
      <c r="M23" s="18">
        <v>11</v>
      </c>
      <c r="N23" s="18">
        <v>12</v>
      </c>
      <c r="O23" s="18">
        <v>13</v>
      </c>
      <c r="P23" s="18">
        <v>14</v>
      </c>
      <c r="Q23" s="18">
        <v>15</v>
      </c>
      <c r="R23" s="37"/>
      <c r="S23" s="18">
        <v>16</v>
      </c>
      <c r="T23" s="18">
        <v>17</v>
      </c>
      <c r="U23" s="52"/>
      <c r="V23" s="37"/>
      <c r="W23" s="18">
        <v>18</v>
      </c>
      <c r="X23" s="18">
        <v>19</v>
      </c>
      <c r="Y23" s="18">
        <v>20</v>
      </c>
      <c r="Z23" s="91"/>
    </row>
    <row r="24" spans="1:26" ht="12.75">
      <c r="A24" s="7" t="s">
        <v>25</v>
      </c>
      <c r="B24" s="8"/>
      <c r="C24" s="8"/>
      <c r="D24" s="9"/>
      <c r="E24" s="9"/>
      <c r="F24" s="9"/>
      <c r="G24" s="9"/>
      <c r="H24" s="9"/>
      <c r="I24" s="10"/>
      <c r="J24" s="10"/>
      <c r="K24" s="53"/>
      <c r="L24" s="10"/>
      <c r="M24" s="10"/>
      <c r="N24" s="3"/>
      <c r="O24" s="32"/>
      <c r="P24" s="9"/>
      <c r="Q24" s="9"/>
      <c r="R24" s="38"/>
      <c r="S24" s="9"/>
      <c r="T24" s="9"/>
      <c r="U24" s="56"/>
      <c r="V24" s="38"/>
      <c r="W24" s="9"/>
      <c r="X24" s="9"/>
      <c r="Y24" s="18"/>
      <c r="Z24" s="92"/>
    </row>
    <row r="25" spans="1:39" ht="22.5" customHeight="1">
      <c r="A25" s="122">
        <v>1</v>
      </c>
      <c r="B25" s="149" t="s">
        <v>37</v>
      </c>
      <c r="C25" s="132" t="s">
        <v>38</v>
      </c>
      <c r="D25" s="122">
        <v>2000</v>
      </c>
      <c r="E25" s="147" t="s">
        <v>8</v>
      </c>
      <c r="F25" s="160" t="s">
        <v>39</v>
      </c>
      <c r="G25" s="147">
        <v>5</v>
      </c>
      <c r="H25" s="147">
        <v>6</v>
      </c>
      <c r="I25" s="151">
        <f>(4496.6+495.5+513.4)</f>
        <v>5505.5</v>
      </c>
      <c r="J25" s="151">
        <f>4496.6</f>
        <v>4496.6</v>
      </c>
      <c r="K25" s="153">
        <f>81.5-81.5</f>
        <v>0</v>
      </c>
      <c r="L25" s="151">
        <f>J25-K25</f>
        <v>4496.6</v>
      </c>
      <c r="M25" s="155">
        <f>176</f>
        <v>176</v>
      </c>
      <c r="N25" s="59" t="s">
        <v>52</v>
      </c>
      <c r="O25" s="60">
        <f>6444000</f>
        <v>6444000</v>
      </c>
      <c r="P25" s="61">
        <f>O25*P17</f>
        <v>1995776.87</v>
      </c>
      <c r="Q25" s="61">
        <f>O25-P25-T25</f>
        <v>3481623.13</v>
      </c>
      <c r="R25" s="62">
        <f>P25+Q25</f>
        <v>5477400</v>
      </c>
      <c r="S25" s="61">
        <f>O25-P25-Q25-T25</f>
        <v>0</v>
      </c>
      <c r="T25" s="61">
        <f>O25*$T$15</f>
        <v>966600</v>
      </c>
      <c r="U25" s="63">
        <f>T25/J25*K25</f>
        <v>0</v>
      </c>
      <c r="V25" s="81">
        <f>O25-P25-Q25-T25</f>
        <v>0</v>
      </c>
      <c r="W25" s="64">
        <f>O25/J25</f>
        <v>1433.08</v>
      </c>
      <c r="X25" s="65">
        <v>14500</v>
      </c>
      <c r="Y25" s="66">
        <v>41671</v>
      </c>
      <c r="Z25" s="90">
        <v>966600</v>
      </c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19.5" customHeight="1">
      <c r="A26" s="123"/>
      <c r="B26" s="150"/>
      <c r="C26" s="133"/>
      <c r="D26" s="123"/>
      <c r="E26" s="148"/>
      <c r="F26" s="161"/>
      <c r="G26" s="148"/>
      <c r="H26" s="148"/>
      <c r="I26" s="152"/>
      <c r="J26" s="152"/>
      <c r="K26" s="154"/>
      <c r="L26" s="152"/>
      <c r="M26" s="156"/>
      <c r="N26" s="67" t="s">
        <v>7</v>
      </c>
      <c r="O26" s="68">
        <f aca="true" t="shared" si="0" ref="O26:U26">SUM(O25:O25)</f>
        <v>6444000</v>
      </c>
      <c r="P26" s="68">
        <f t="shared" si="0"/>
        <v>1995776.87</v>
      </c>
      <c r="Q26" s="68">
        <f t="shared" si="0"/>
        <v>3481623.13</v>
      </c>
      <c r="R26" s="69">
        <f t="shared" si="0"/>
        <v>5477400</v>
      </c>
      <c r="S26" s="68">
        <f t="shared" si="0"/>
        <v>0</v>
      </c>
      <c r="T26" s="68">
        <f t="shared" si="0"/>
        <v>966600</v>
      </c>
      <c r="U26" s="70">
        <f t="shared" si="0"/>
        <v>0</v>
      </c>
      <c r="V26" s="81">
        <f aca="true" t="shared" si="1" ref="V26:V35">O26-P26-Q26-T26</f>
        <v>0</v>
      </c>
      <c r="W26" s="39">
        <f>SUM(W25:W25)</f>
        <v>1433.08</v>
      </c>
      <c r="X26" s="65">
        <v>14500</v>
      </c>
      <c r="Y26" s="34"/>
      <c r="Z26" s="90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42.75" customHeight="1">
      <c r="A27" s="137">
        <v>2</v>
      </c>
      <c r="B27" s="138" t="s">
        <v>47</v>
      </c>
      <c r="C27" s="141" t="s">
        <v>41</v>
      </c>
      <c r="D27" s="122">
        <v>1981</v>
      </c>
      <c r="E27" s="117" t="s">
        <v>8</v>
      </c>
      <c r="F27" s="119" t="s">
        <v>43</v>
      </c>
      <c r="G27" s="109">
        <v>4</v>
      </c>
      <c r="H27" s="109">
        <v>3</v>
      </c>
      <c r="I27" s="105">
        <v>3181.84</v>
      </c>
      <c r="J27" s="105">
        <v>2620.3</v>
      </c>
      <c r="K27" s="107">
        <v>160.7</v>
      </c>
      <c r="L27" s="129">
        <f>J27-K27</f>
        <v>2459.6</v>
      </c>
      <c r="M27" s="125">
        <v>127</v>
      </c>
      <c r="N27" s="59" t="s">
        <v>66</v>
      </c>
      <c r="O27" s="65">
        <v>14157144.02</v>
      </c>
      <c r="P27" s="65">
        <v>4384592.97</v>
      </c>
      <c r="Q27" s="61">
        <v>7648979.45</v>
      </c>
      <c r="R27" s="62">
        <f>P27+Q27</f>
        <v>12033572.42</v>
      </c>
      <c r="S27" s="61">
        <f>O27-P27-Q27-T27</f>
        <v>0</v>
      </c>
      <c r="T27" s="61">
        <v>2123571.6</v>
      </c>
      <c r="U27" s="63">
        <f>T27/J27*K27</f>
        <v>130236.22</v>
      </c>
      <c r="V27" s="81">
        <f t="shared" si="1"/>
        <v>0</v>
      </c>
      <c r="W27" s="64">
        <f>O27/J27</f>
        <v>5402.87</v>
      </c>
      <c r="X27" s="65">
        <v>14500</v>
      </c>
      <c r="Y27" s="66">
        <v>41633</v>
      </c>
      <c r="Z27" s="90">
        <v>2148211.16</v>
      </c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15" customHeight="1" hidden="1">
      <c r="A28" s="137"/>
      <c r="B28" s="139"/>
      <c r="C28" s="142"/>
      <c r="D28" s="144"/>
      <c r="E28" s="145"/>
      <c r="F28" s="146"/>
      <c r="G28" s="134"/>
      <c r="H28" s="134"/>
      <c r="I28" s="124"/>
      <c r="J28" s="124"/>
      <c r="K28" s="128"/>
      <c r="L28" s="130"/>
      <c r="M28" s="126"/>
      <c r="N28" s="101" t="s">
        <v>54</v>
      </c>
      <c r="O28" s="102">
        <f>6297910.46+72206.01</f>
        <v>6370116.47</v>
      </c>
      <c r="P28" s="103">
        <f>O28*$P$17+0.01</f>
        <v>1972894.34</v>
      </c>
      <c r="Q28" s="103">
        <f>O28-P28-T28</f>
        <v>3441704.66</v>
      </c>
      <c r="R28" s="104">
        <f>P28+Q28</f>
        <v>5414599</v>
      </c>
      <c r="S28" s="103">
        <f>O28-P28-Q28-T28</f>
        <v>0</v>
      </c>
      <c r="T28" s="103">
        <f>O28*$T$15</f>
        <v>955517.47</v>
      </c>
      <c r="U28" s="82"/>
      <c r="V28" s="83">
        <f t="shared" si="1"/>
        <v>0</v>
      </c>
      <c r="W28" s="84"/>
      <c r="X28" s="85"/>
      <c r="Y28" s="86"/>
      <c r="Z28" s="90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15" customHeight="1" hidden="1">
      <c r="A29" s="137"/>
      <c r="B29" s="139"/>
      <c r="C29" s="142"/>
      <c r="D29" s="144"/>
      <c r="E29" s="145"/>
      <c r="F29" s="146"/>
      <c r="G29" s="134"/>
      <c r="H29" s="134"/>
      <c r="I29" s="124"/>
      <c r="J29" s="124"/>
      <c r="K29" s="128"/>
      <c r="L29" s="130"/>
      <c r="M29" s="126"/>
      <c r="N29" s="101" t="s">
        <v>55</v>
      </c>
      <c r="O29" s="102">
        <f>6073550.18+69633.7</f>
        <v>6143183.88</v>
      </c>
      <c r="P29" s="103">
        <f>O29*$P$17</f>
        <v>1902610.84</v>
      </c>
      <c r="Q29" s="103">
        <f>O29-P29-T29</f>
        <v>3319095.46</v>
      </c>
      <c r="R29" s="104">
        <f>P29+Q29</f>
        <v>5221706.3</v>
      </c>
      <c r="S29" s="103">
        <f>O29-P29-Q29-T29</f>
        <v>0</v>
      </c>
      <c r="T29" s="103">
        <f>O29*$T$15</f>
        <v>921477.58</v>
      </c>
      <c r="U29" s="82"/>
      <c r="V29" s="83">
        <f t="shared" si="1"/>
        <v>0</v>
      </c>
      <c r="W29" s="84"/>
      <c r="X29" s="85"/>
      <c r="Y29" s="86"/>
      <c r="Z29" s="90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15" customHeight="1" hidden="1">
      <c r="A30" s="137"/>
      <c r="B30" s="139"/>
      <c r="C30" s="142"/>
      <c r="D30" s="144"/>
      <c r="E30" s="145"/>
      <c r="F30" s="146"/>
      <c r="G30" s="134"/>
      <c r="H30" s="134"/>
      <c r="I30" s="124"/>
      <c r="J30" s="124"/>
      <c r="K30" s="128"/>
      <c r="L30" s="130"/>
      <c r="M30" s="126"/>
      <c r="N30" s="101" t="s">
        <v>56</v>
      </c>
      <c r="O30" s="102">
        <f>1722578.16+19749.49</f>
        <v>1742327.65</v>
      </c>
      <c r="P30" s="103">
        <f>O30*$P$17</f>
        <v>539617.82</v>
      </c>
      <c r="Q30" s="103">
        <f>O30-P30-T30</f>
        <v>941360.68</v>
      </c>
      <c r="R30" s="104">
        <f>P30+Q30</f>
        <v>1480978.5</v>
      </c>
      <c r="S30" s="103">
        <f>O30-P30-Q30-T30</f>
        <v>0</v>
      </c>
      <c r="T30" s="103">
        <f>O30*$T$15</f>
        <v>261349.15</v>
      </c>
      <c r="U30" s="82"/>
      <c r="V30" s="83">
        <f t="shared" si="1"/>
        <v>0</v>
      </c>
      <c r="W30" s="84"/>
      <c r="X30" s="85"/>
      <c r="Y30" s="86"/>
      <c r="Z30" s="90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19.5" customHeight="1">
      <c r="A31" s="137"/>
      <c r="B31" s="140"/>
      <c r="C31" s="143"/>
      <c r="D31" s="123"/>
      <c r="E31" s="118"/>
      <c r="F31" s="120"/>
      <c r="G31" s="110"/>
      <c r="H31" s="110"/>
      <c r="I31" s="106"/>
      <c r="J31" s="106"/>
      <c r="K31" s="108"/>
      <c r="L31" s="131"/>
      <c r="M31" s="127"/>
      <c r="N31" s="67" t="s">
        <v>7</v>
      </c>
      <c r="O31" s="71">
        <f aca="true" t="shared" si="2" ref="O31:U31">SUM(O27:O27)</f>
        <v>14157144.02</v>
      </c>
      <c r="P31" s="71">
        <f t="shared" si="2"/>
        <v>4384592.97</v>
      </c>
      <c r="Q31" s="71">
        <f t="shared" si="2"/>
        <v>7648979.45</v>
      </c>
      <c r="R31" s="72">
        <f t="shared" si="2"/>
        <v>12033572.42</v>
      </c>
      <c r="S31" s="71">
        <f t="shared" si="2"/>
        <v>0</v>
      </c>
      <c r="T31" s="71">
        <f t="shared" si="2"/>
        <v>2123571.6</v>
      </c>
      <c r="U31" s="73">
        <f t="shared" si="2"/>
        <v>130236.22</v>
      </c>
      <c r="V31" s="81">
        <f t="shared" si="1"/>
        <v>0</v>
      </c>
      <c r="W31" s="71">
        <f>W27</f>
        <v>5402.87</v>
      </c>
      <c r="X31" s="65">
        <v>14500</v>
      </c>
      <c r="Y31" s="34"/>
      <c r="Z31" s="90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41" ht="21" customHeight="1">
      <c r="A32" s="147">
        <v>2</v>
      </c>
      <c r="B32" s="149" t="s">
        <v>40</v>
      </c>
      <c r="C32" s="132" t="s">
        <v>42</v>
      </c>
      <c r="D32" s="122">
        <v>1988</v>
      </c>
      <c r="E32" s="116" t="s">
        <v>8</v>
      </c>
      <c r="F32" s="135" t="s">
        <v>44</v>
      </c>
      <c r="G32" s="121">
        <v>2</v>
      </c>
      <c r="H32" s="122">
        <v>3</v>
      </c>
      <c r="I32" s="105">
        <v>1271.3</v>
      </c>
      <c r="J32" s="105">
        <v>1030.1</v>
      </c>
      <c r="K32" s="107">
        <v>166.1</v>
      </c>
      <c r="L32" s="105">
        <f>J32-K32</f>
        <v>864</v>
      </c>
      <c r="M32" s="109">
        <v>45</v>
      </c>
      <c r="N32" s="59" t="s">
        <v>67</v>
      </c>
      <c r="O32" s="60">
        <f>4212577.82+42486</f>
        <v>4255063.82</v>
      </c>
      <c r="P32" s="61">
        <f>O32*P17-530.32</f>
        <v>1317309.21</v>
      </c>
      <c r="Q32" s="61">
        <f>O32-P32-T32</f>
        <v>2299495.04</v>
      </c>
      <c r="R32" s="62">
        <f>P32+Q32</f>
        <v>3616804.25</v>
      </c>
      <c r="S32" s="61">
        <f>O32-P32-Q32-T32</f>
        <v>0</v>
      </c>
      <c r="T32" s="61">
        <f>O32*$T$15</f>
        <v>638259.57</v>
      </c>
      <c r="U32" s="63">
        <f>T32/J32*K32</f>
        <v>102917.11</v>
      </c>
      <c r="V32" s="81">
        <f t="shared" si="1"/>
        <v>0</v>
      </c>
      <c r="W32" s="64">
        <f>O32/J32</f>
        <v>4130.73</v>
      </c>
      <c r="X32" s="65">
        <v>14500</v>
      </c>
      <c r="Y32" s="66">
        <v>41671</v>
      </c>
      <c r="Z32" s="90">
        <v>862500</v>
      </c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1" ht="18.75" customHeight="1">
      <c r="A33" s="148"/>
      <c r="B33" s="150"/>
      <c r="C33" s="133"/>
      <c r="D33" s="123"/>
      <c r="E33" s="116"/>
      <c r="F33" s="136"/>
      <c r="G33" s="121"/>
      <c r="H33" s="123"/>
      <c r="I33" s="106"/>
      <c r="J33" s="106"/>
      <c r="K33" s="108"/>
      <c r="L33" s="106"/>
      <c r="M33" s="110"/>
      <c r="N33" s="67" t="s">
        <v>7</v>
      </c>
      <c r="O33" s="71">
        <f aca="true" t="shared" si="3" ref="O33:U33">SUM(O32:O32)</f>
        <v>4255063.82</v>
      </c>
      <c r="P33" s="71">
        <f t="shared" si="3"/>
        <v>1317309.21</v>
      </c>
      <c r="Q33" s="71">
        <f t="shared" si="3"/>
        <v>2299495.04</v>
      </c>
      <c r="R33" s="72">
        <f t="shared" si="3"/>
        <v>3616804.25</v>
      </c>
      <c r="S33" s="71">
        <f t="shared" si="3"/>
        <v>0</v>
      </c>
      <c r="T33" s="71">
        <f t="shared" si="3"/>
        <v>638259.57</v>
      </c>
      <c r="U33" s="73">
        <f t="shared" si="3"/>
        <v>102917.11</v>
      </c>
      <c r="V33" s="81">
        <f t="shared" si="1"/>
        <v>0</v>
      </c>
      <c r="W33" s="71">
        <f>W32</f>
        <v>4130.73</v>
      </c>
      <c r="X33" s="65">
        <v>14500</v>
      </c>
      <c r="Y33" s="34"/>
      <c r="Z33" s="90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26" ht="39" customHeight="1">
      <c r="A34" s="112">
        <v>3</v>
      </c>
      <c r="B34" s="113" t="s">
        <v>50</v>
      </c>
      <c r="C34" s="114" t="s">
        <v>42</v>
      </c>
      <c r="D34" s="116">
        <v>1996</v>
      </c>
      <c r="E34" s="117" t="s">
        <v>8</v>
      </c>
      <c r="F34" s="119" t="s">
        <v>44</v>
      </c>
      <c r="G34" s="117" t="s">
        <v>48</v>
      </c>
      <c r="H34" s="117" t="s">
        <v>49</v>
      </c>
      <c r="I34" s="105">
        <v>835.5</v>
      </c>
      <c r="J34" s="105">
        <v>724.1</v>
      </c>
      <c r="K34" s="107">
        <v>36.9</v>
      </c>
      <c r="L34" s="105">
        <f>J34-K34</f>
        <v>687.2</v>
      </c>
      <c r="M34" s="109">
        <v>33</v>
      </c>
      <c r="N34" s="59" t="s">
        <v>45</v>
      </c>
      <c r="O34" s="60">
        <v>2100000</v>
      </c>
      <c r="P34" s="61">
        <f>O34*$P$17</f>
        <v>650392.83</v>
      </c>
      <c r="Q34" s="61">
        <f>O34-P34-T34</f>
        <v>1134607.17</v>
      </c>
      <c r="R34" s="62">
        <f>P34+Q34</f>
        <v>1785000</v>
      </c>
      <c r="S34" s="61">
        <f>O34-P34-Q34-T34</f>
        <v>0</v>
      </c>
      <c r="T34" s="61">
        <f>O34*$T$15</f>
        <v>315000</v>
      </c>
      <c r="U34" s="63">
        <f>T34/J34*K34</f>
        <v>16052.34</v>
      </c>
      <c r="V34" s="81">
        <f t="shared" si="1"/>
        <v>0</v>
      </c>
      <c r="W34" s="64">
        <f>O34/J34</f>
        <v>2900.15</v>
      </c>
      <c r="X34" s="65">
        <v>14500</v>
      </c>
      <c r="Y34" s="66">
        <f>Y27</f>
        <v>41633</v>
      </c>
      <c r="Z34" s="90">
        <v>315000</v>
      </c>
    </row>
    <row r="35" spans="1:26" ht="17.25" customHeight="1">
      <c r="A35" s="112"/>
      <c r="B35" s="113"/>
      <c r="C35" s="115"/>
      <c r="D35" s="116"/>
      <c r="E35" s="118"/>
      <c r="F35" s="120"/>
      <c r="G35" s="118"/>
      <c r="H35" s="118"/>
      <c r="I35" s="106"/>
      <c r="J35" s="106"/>
      <c r="K35" s="108"/>
      <c r="L35" s="106"/>
      <c r="M35" s="110"/>
      <c r="N35" s="67" t="s">
        <v>7</v>
      </c>
      <c r="O35" s="74">
        <f>SUM(O34)</f>
        <v>2100000</v>
      </c>
      <c r="P35" s="74">
        <f>SUM(P34)</f>
        <v>650392.83</v>
      </c>
      <c r="Q35" s="74">
        <f>SUM(Q34)</f>
        <v>1134607.17</v>
      </c>
      <c r="R35" s="75">
        <f>P35+Q35</f>
        <v>1785000</v>
      </c>
      <c r="S35" s="74">
        <f>SUM(S34)</f>
        <v>0</v>
      </c>
      <c r="T35" s="74">
        <f>SUM(T34)</f>
        <v>315000</v>
      </c>
      <c r="U35" s="76">
        <f>U34</f>
        <v>16052.34</v>
      </c>
      <c r="V35" s="81">
        <f t="shared" si="1"/>
        <v>0</v>
      </c>
      <c r="W35" s="39">
        <f>W34</f>
        <v>2900.15</v>
      </c>
      <c r="X35" s="65">
        <v>14500</v>
      </c>
      <c r="Y35" s="34"/>
      <c r="Z35" s="90"/>
    </row>
    <row r="36" spans="1:41" s="22" customFormat="1" ht="15.75">
      <c r="A36" s="111" t="s">
        <v>34</v>
      </c>
      <c r="B36" s="111"/>
      <c r="C36" s="111"/>
      <c r="D36" s="111"/>
      <c r="E36" s="111"/>
      <c r="F36" s="111"/>
      <c r="G36" s="111"/>
      <c r="H36" s="111"/>
      <c r="I36" s="23">
        <f>SUM(I25:I35)</f>
        <v>10794.14</v>
      </c>
      <c r="J36" s="23">
        <f>SUM(J25:J35)</f>
        <v>8871.1</v>
      </c>
      <c r="K36" s="54">
        <f>SUM(K25:K35)</f>
        <v>363.7</v>
      </c>
      <c r="L36" s="23">
        <f>SUM(L25:L35)</f>
        <v>8507.4</v>
      </c>
      <c r="M36" s="25">
        <f>SUM(M25:M35)</f>
        <v>381</v>
      </c>
      <c r="N36" s="26"/>
      <c r="O36" s="33">
        <f aca="true" t="shared" si="4" ref="O36:U36">O26+O33+O35+O31</f>
        <v>26956207.84</v>
      </c>
      <c r="P36" s="33">
        <f t="shared" si="4"/>
        <v>8348071.88</v>
      </c>
      <c r="Q36" s="33">
        <f t="shared" si="4"/>
        <v>14564704.79</v>
      </c>
      <c r="R36" s="33">
        <f t="shared" si="4"/>
        <v>22912776.67</v>
      </c>
      <c r="S36" s="33">
        <f t="shared" si="4"/>
        <v>0</v>
      </c>
      <c r="T36" s="33">
        <f t="shared" si="4"/>
        <v>4043431.17</v>
      </c>
      <c r="U36" s="33">
        <f t="shared" si="4"/>
        <v>249205.67</v>
      </c>
      <c r="V36" s="80"/>
      <c r="W36" s="39">
        <f>O36/J36</f>
        <v>3038.65</v>
      </c>
      <c r="X36" s="33">
        <f>X33</f>
        <v>14500</v>
      </c>
      <c r="Y36" s="34"/>
      <c r="Z36" s="90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</row>
    <row r="37" ht="12.75">
      <c r="P37" s="87"/>
    </row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</sheetData>
  <sheetProtection/>
  <mergeCells count="78">
    <mergeCell ref="A8:Y8"/>
    <mergeCell ref="A9:Y9"/>
    <mergeCell ref="A10:Y10"/>
    <mergeCell ref="A11:Y11"/>
    <mergeCell ref="G19:G22"/>
    <mergeCell ref="H19:H22"/>
    <mergeCell ref="I19:I21"/>
    <mergeCell ref="J19:L20"/>
    <mergeCell ref="A12:Y12"/>
    <mergeCell ref="A13:Y13"/>
    <mergeCell ref="O19:V20"/>
    <mergeCell ref="W19:W21"/>
    <mergeCell ref="X19:X21"/>
    <mergeCell ref="Y19:Y22"/>
    <mergeCell ref="M15:N16"/>
    <mergeCell ref="A19:A22"/>
    <mergeCell ref="B19:B22"/>
    <mergeCell ref="C19:C22"/>
    <mergeCell ref="D19:E20"/>
    <mergeCell ref="F19:F22"/>
    <mergeCell ref="L25:L26"/>
    <mergeCell ref="M25:M26"/>
    <mergeCell ref="Z19:Z20"/>
    <mergeCell ref="D21:D22"/>
    <mergeCell ref="E21:E22"/>
    <mergeCell ref="E25:E26"/>
    <mergeCell ref="F25:F26"/>
    <mergeCell ref="G25:G26"/>
    <mergeCell ref="M19:M21"/>
    <mergeCell ref="N19:N22"/>
    <mergeCell ref="A32:A33"/>
    <mergeCell ref="B32:B33"/>
    <mergeCell ref="H25:H26"/>
    <mergeCell ref="I25:I26"/>
    <mergeCell ref="J25:J26"/>
    <mergeCell ref="K25:K26"/>
    <mergeCell ref="A25:A26"/>
    <mergeCell ref="B25:B26"/>
    <mergeCell ref="C25:C26"/>
    <mergeCell ref="D25:D26"/>
    <mergeCell ref="A27:A31"/>
    <mergeCell ref="B27:B31"/>
    <mergeCell ref="C27:C31"/>
    <mergeCell ref="D27:D31"/>
    <mergeCell ref="E27:E31"/>
    <mergeCell ref="F27:F31"/>
    <mergeCell ref="C32:C33"/>
    <mergeCell ref="D32:D33"/>
    <mergeCell ref="G27:G31"/>
    <mergeCell ref="H27:H31"/>
    <mergeCell ref="E32:E33"/>
    <mergeCell ref="F32:F33"/>
    <mergeCell ref="I27:I31"/>
    <mergeCell ref="M27:M31"/>
    <mergeCell ref="J32:J33"/>
    <mergeCell ref="K32:K33"/>
    <mergeCell ref="L32:L33"/>
    <mergeCell ref="J27:J31"/>
    <mergeCell ref="K27:K31"/>
    <mergeCell ref="L27:L31"/>
    <mergeCell ref="E34:E35"/>
    <mergeCell ref="F34:F35"/>
    <mergeCell ref="G34:G35"/>
    <mergeCell ref="H34:H35"/>
    <mergeCell ref="I34:I35"/>
    <mergeCell ref="G32:G33"/>
    <mergeCell ref="H32:H33"/>
    <mergeCell ref="I32:I33"/>
    <mergeCell ref="J34:J35"/>
    <mergeCell ref="K34:K35"/>
    <mergeCell ref="L34:L35"/>
    <mergeCell ref="M34:M35"/>
    <mergeCell ref="A36:H36"/>
    <mergeCell ref="M32:M33"/>
    <mergeCell ref="A34:A35"/>
    <mergeCell ref="B34:B35"/>
    <mergeCell ref="C34:C35"/>
    <mergeCell ref="D34:D35"/>
  </mergeCells>
  <printOptions horizontalCentered="1"/>
  <pageMargins left="0" right="0" top="0.5905511811023623" bottom="0.3937007874015748" header="0" footer="0.1968503937007874"/>
  <pageSetup horizontalDpi="600" verticalDpi="600" orientation="landscape" paperSize="9" scale="59" r:id="rId3"/>
  <rowBreaks count="1" manualBreakCount="1">
    <brk id="1" max="2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Kanc5</cp:lastModifiedBy>
  <cp:lastPrinted>2015-01-12T11:37:30Z</cp:lastPrinted>
  <dcterms:created xsi:type="dcterms:W3CDTF">2009-06-24T10:43:35Z</dcterms:created>
  <dcterms:modified xsi:type="dcterms:W3CDTF">2015-01-14T08:39:57Z</dcterms:modified>
  <cp:category/>
  <cp:version/>
  <cp:contentType/>
  <cp:contentStatus/>
</cp:coreProperties>
</file>