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81" activeTab="7"/>
  </bookViews>
  <sheets>
    <sheet name="СВОД за 2021" sheetId="15" r:id="rId1"/>
    <sheet name="МУ" sheetId="21" r:id="rId2"/>
    <sheet name="Предприним" sheetId="14" r:id="rId3"/>
    <sheet name="Гражданское общество" sheetId="16" r:id="rId4"/>
    <sheet name="отдельные категории" sheetId="17" r:id="rId5"/>
    <sheet name="Молодежная политика" sheetId="18" r:id="rId6"/>
    <sheet name="ФКГС" sheetId="19" r:id="rId7"/>
    <sheet name="ЖКХ" sheetId="20" r:id="rId8"/>
  </sheets>
  <definedNames>
    <definedName name="_xlnm.Print_Titles" localSheetId="2">Предприним!$8:$11</definedName>
    <definedName name="_xlnm.Print_Titles" localSheetId="0">'СВОД за 2021'!$6:$9</definedName>
    <definedName name="_xlnm.Print_Area" localSheetId="3">'Гражданское общество'!$A$1:$Q$50</definedName>
    <definedName name="_xlnm.Print_Area" localSheetId="7">ЖКХ!$A$1:$Q$227</definedName>
    <definedName name="_xlnm.Print_Area" localSheetId="5">'Молодежная политика'!$A$1:$Q$40</definedName>
    <definedName name="_xlnm.Print_Area" localSheetId="1">МУ!$A$1:$Q$105</definedName>
    <definedName name="_xlnm.Print_Area" localSheetId="2">Предприним!$A$1:$Q$33</definedName>
    <definedName name="_xlnm.Print_Area" localSheetId="0">'СВОД за 2021'!$A$1:$Q$36</definedName>
    <definedName name="_xlnm.Print_Area" localSheetId="6">ФКГС!$A$1:$P$43</definedName>
  </definedNames>
  <calcPr calcId="152511" fullPrecision="0"/>
</workbook>
</file>

<file path=xl/calcChain.xml><?xml version="1.0" encoding="utf-8"?>
<calcChain xmlns="http://schemas.openxmlformats.org/spreadsheetml/2006/main">
  <c r="F35" i="15" l="1"/>
  <c r="Q36" i="18"/>
  <c r="P36" i="18"/>
  <c r="Q35" i="18"/>
  <c r="P35" i="18"/>
  <c r="N34" i="18"/>
  <c r="N31" i="18" s="1"/>
  <c r="N37" i="18" s="1"/>
  <c r="L34" i="18"/>
  <c r="Q34" i="18" s="1"/>
  <c r="J34" i="18"/>
  <c r="H34" i="18"/>
  <c r="P34" i="18" s="1"/>
  <c r="F34" i="18"/>
  <c r="D34" i="18"/>
  <c r="C34" i="18"/>
  <c r="Q33" i="18"/>
  <c r="P33" i="18"/>
  <c r="L32" i="18"/>
  <c r="Q32" i="18" s="1"/>
  <c r="H32" i="18"/>
  <c r="P32" i="18" s="1"/>
  <c r="F32" i="18"/>
  <c r="F31" i="18" s="1"/>
  <c r="D32" i="18"/>
  <c r="C32" i="18"/>
  <c r="C31" i="18" s="1"/>
  <c r="C37" i="18" s="1"/>
  <c r="J31" i="18"/>
  <c r="H31" i="18"/>
  <c r="D31" i="18"/>
  <c r="D37" i="18" s="1"/>
  <c r="Q30" i="18"/>
  <c r="P30" i="18"/>
  <c r="Q29" i="18"/>
  <c r="N29" i="18"/>
  <c r="L29" i="18"/>
  <c r="J29" i="18"/>
  <c r="H29" i="18"/>
  <c r="P29" i="18" s="1"/>
  <c r="F29" i="18"/>
  <c r="F25" i="18" s="1"/>
  <c r="D29" i="18"/>
  <c r="C29" i="18"/>
  <c r="N26" i="18"/>
  <c r="L26" i="18"/>
  <c r="L25" i="18" s="1"/>
  <c r="Q25" i="18" s="1"/>
  <c r="J26" i="18"/>
  <c r="J25" i="18" s="1"/>
  <c r="J37" i="18" s="1"/>
  <c r="H26" i="18"/>
  <c r="H25" i="18" s="1"/>
  <c r="P25" i="18" s="1"/>
  <c r="F26" i="18"/>
  <c r="D26" i="18"/>
  <c r="C26" i="18"/>
  <c r="N25" i="18"/>
  <c r="D25" i="18"/>
  <c r="C25" i="18"/>
  <c r="N23" i="18"/>
  <c r="L23" i="18"/>
  <c r="Q23" i="18" s="1"/>
  <c r="J23" i="18"/>
  <c r="H23" i="18"/>
  <c r="P23" i="18" s="1"/>
  <c r="F23" i="18"/>
  <c r="D23" i="18"/>
  <c r="C23" i="18"/>
  <c r="Q21" i="18"/>
  <c r="P21" i="18"/>
  <c r="Q19" i="18"/>
  <c r="P19" i="18"/>
  <c r="N17" i="18"/>
  <c r="L17" i="18"/>
  <c r="J17" i="18"/>
  <c r="J16" i="18" s="1"/>
  <c r="H17" i="18"/>
  <c r="H16" i="18" s="1"/>
  <c r="P16" i="18" s="1"/>
  <c r="F17" i="18"/>
  <c r="F16" i="18" s="1"/>
  <c r="D17" i="18"/>
  <c r="C17" i="18"/>
  <c r="N16" i="18"/>
  <c r="L16" i="18"/>
  <c r="Q16" i="18" s="1"/>
  <c r="D16" i="18"/>
  <c r="C16" i="18"/>
  <c r="F37" i="18" l="1"/>
  <c r="H37" i="18"/>
  <c r="P37" i="18" s="1"/>
  <c r="L31" i="18"/>
  <c r="L37" i="18" s="1"/>
  <c r="Q37" i="18" s="1"/>
  <c r="F34" i="15" l="1"/>
  <c r="F33" i="15"/>
  <c r="J27" i="17"/>
  <c r="Q26" i="17"/>
  <c r="P26" i="17"/>
  <c r="Q25" i="17"/>
  <c r="P25" i="17"/>
  <c r="N24" i="17"/>
  <c r="N27" i="17" s="1"/>
  <c r="L24" i="17"/>
  <c r="Q24" i="17" s="1"/>
  <c r="J24" i="17"/>
  <c r="H24" i="17"/>
  <c r="F24" i="17"/>
  <c r="D24" i="17"/>
  <c r="D27" i="17" s="1"/>
  <c r="C24" i="17"/>
  <c r="C27" i="17" s="1"/>
  <c r="Q21" i="17"/>
  <c r="P21" i="17"/>
  <c r="Q20" i="17"/>
  <c r="P20" i="17"/>
  <c r="Q19" i="17"/>
  <c r="P19" i="17"/>
  <c r="Q18" i="17"/>
  <c r="P18" i="17"/>
  <c r="Q17" i="17"/>
  <c r="P17" i="17"/>
  <c r="Q16" i="17"/>
  <c r="P16" i="17"/>
  <c r="Q15" i="17"/>
  <c r="N15" i="17"/>
  <c r="L15" i="17"/>
  <c r="J15" i="17"/>
  <c r="H15" i="17"/>
  <c r="H27" i="17" s="1"/>
  <c r="P27" i="17" s="1"/>
  <c r="F15" i="17"/>
  <c r="F27" i="17" s="1"/>
  <c r="D15" i="17"/>
  <c r="C15" i="17"/>
  <c r="L27" i="17" l="1"/>
  <c r="Q27" i="17" s="1"/>
  <c r="P24" i="17"/>
  <c r="P15" i="17"/>
  <c r="N31" i="15" l="1"/>
  <c r="N30" i="15"/>
  <c r="F31" i="15"/>
  <c r="F30" i="15"/>
  <c r="Q45" i="16" l="1"/>
  <c r="P45" i="16"/>
  <c r="K45" i="16"/>
  <c r="J45" i="16"/>
  <c r="Q44" i="16"/>
  <c r="P44" i="16"/>
  <c r="Q43" i="16"/>
  <c r="P43" i="16"/>
  <c r="Q40" i="16"/>
  <c r="P40" i="16"/>
  <c r="Q39" i="16"/>
  <c r="P39" i="16"/>
  <c r="Q36" i="16"/>
  <c r="P36" i="16"/>
  <c r="Q35" i="16"/>
  <c r="P35" i="16"/>
  <c r="N35" i="16"/>
  <c r="Q34" i="16"/>
  <c r="P34" i="16"/>
  <c r="Q33" i="16"/>
  <c r="P33" i="16"/>
  <c r="L31" i="16"/>
  <c r="Q31" i="16" s="1"/>
  <c r="J31" i="16"/>
  <c r="Q22" i="16"/>
  <c r="P22" i="16"/>
  <c r="N22" i="16"/>
  <c r="J22" i="16"/>
  <c r="Q21" i="16"/>
  <c r="P21" i="16"/>
  <c r="Q20" i="16"/>
  <c r="P20" i="16"/>
  <c r="O20" i="16"/>
  <c r="O45" i="16" s="1"/>
  <c r="N20" i="16"/>
  <c r="K20" i="16"/>
  <c r="J20" i="16"/>
  <c r="I20" i="16"/>
  <c r="I45" i="16" s="1"/>
  <c r="G20" i="16"/>
  <c r="F20" i="16"/>
  <c r="E20" i="16"/>
  <c r="E45" i="16" s="1"/>
  <c r="P31" i="16" l="1"/>
  <c r="N25" i="15"/>
  <c r="O24" i="15"/>
  <c r="N24" i="15"/>
  <c r="M24" i="15"/>
  <c r="I22" i="19"/>
  <c r="N18" i="15"/>
  <c r="M18" i="15"/>
  <c r="L36" i="19"/>
  <c r="I36" i="19"/>
  <c r="M36" i="19" s="1"/>
  <c r="G36" i="19"/>
  <c r="G35" i="19" s="1"/>
  <c r="E36" i="19"/>
  <c r="C36" i="19" s="1"/>
  <c r="B36" i="19"/>
  <c r="L35" i="19"/>
  <c r="L34" i="19" s="1"/>
  <c r="B35" i="19"/>
  <c r="B34" i="19" s="1"/>
  <c r="N34" i="19"/>
  <c r="J34" i="19"/>
  <c r="H34" i="19"/>
  <c r="F34" i="19"/>
  <c r="D34" i="19"/>
  <c r="L31" i="19"/>
  <c r="J31" i="19"/>
  <c r="N31" i="19" s="1"/>
  <c r="I31" i="19"/>
  <c r="M31" i="19" s="1"/>
  <c r="K31" i="19" s="1"/>
  <c r="P31" i="19" s="1"/>
  <c r="H31" i="19"/>
  <c r="F31" i="19"/>
  <c r="E31" i="19"/>
  <c r="D31" i="19"/>
  <c r="C31" i="19"/>
  <c r="B31" i="19"/>
  <c r="N30" i="19"/>
  <c r="M30" i="19"/>
  <c r="L30" i="19"/>
  <c r="K30" i="19" s="1"/>
  <c r="J30" i="19"/>
  <c r="I30" i="19"/>
  <c r="H30" i="19"/>
  <c r="G30" i="19"/>
  <c r="F30" i="19"/>
  <c r="C30" i="19" s="1"/>
  <c r="E30" i="19"/>
  <c r="D30" i="19"/>
  <c r="B30" i="19"/>
  <c r="L29" i="19"/>
  <c r="J29" i="19"/>
  <c r="N29" i="19" s="1"/>
  <c r="N27" i="19" s="1"/>
  <c r="I29" i="19"/>
  <c r="M29" i="19" s="1"/>
  <c r="H29" i="19"/>
  <c r="F29" i="19"/>
  <c r="E29" i="19"/>
  <c r="E27" i="19" s="1"/>
  <c r="D29" i="19"/>
  <c r="D27" i="19" s="1"/>
  <c r="C29" i="19"/>
  <c r="B29" i="19"/>
  <c r="N28" i="19"/>
  <c r="M28" i="19"/>
  <c r="L28" i="19"/>
  <c r="K28" i="19" s="1"/>
  <c r="J28" i="19"/>
  <c r="I28" i="19"/>
  <c r="H28" i="19"/>
  <c r="G28" i="19"/>
  <c r="F28" i="19"/>
  <c r="C28" i="19" s="1"/>
  <c r="E28" i="19"/>
  <c r="D28" i="19"/>
  <c r="B28" i="19"/>
  <c r="H27" i="19"/>
  <c r="B27" i="19"/>
  <c r="M25" i="19"/>
  <c r="K25" i="19" s="1"/>
  <c r="L25" i="19"/>
  <c r="G25" i="19"/>
  <c r="C25" i="19"/>
  <c r="B25" i="19"/>
  <c r="M24" i="19"/>
  <c r="K24" i="19" s="1"/>
  <c r="L24" i="19"/>
  <c r="G24" i="19"/>
  <c r="C24" i="19"/>
  <c r="B24" i="19"/>
  <c r="M23" i="19"/>
  <c r="M22" i="19" s="1"/>
  <c r="L23" i="19"/>
  <c r="G23" i="19"/>
  <c r="G22" i="19" s="1"/>
  <c r="C23" i="19"/>
  <c r="B23" i="19"/>
  <c r="N22" i="19"/>
  <c r="N32" i="19" s="1"/>
  <c r="N37" i="19" s="1"/>
  <c r="L22" i="19"/>
  <c r="J22" i="19"/>
  <c r="H22" i="19"/>
  <c r="H32" i="19" s="1"/>
  <c r="H37" i="19" s="1"/>
  <c r="F22" i="19"/>
  <c r="E22" i="19"/>
  <c r="E32" i="19" s="1"/>
  <c r="D22" i="19"/>
  <c r="D32" i="19" s="1"/>
  <c r="D37" i="19" s="1"/>
  <c r="C22" i="19"/>
  <c r="B22" i="19"/>
  <c r="B32" i="19" s="1"/>
  <c r="B37" i="19" s="1"/>
  <c r="M21" i="19"/>
  <c r="L21" i="19"/>
  <c r="K21" i="19"/>
  <c r="P21" i="19" s="1"/>
  <c r="G21" i="19"/>
  <c r="C21" i="19"/>
  <c r="C19" i="19" s="1"/>
  <c r="R20" i="19"/>
  <c r="M20" i="19"/>
  <c r="M19" i="19" s="1"/>
  <c r="L20" i="19"/>
  <c r="K20" i="19"/>
  <c r="P20" i="19" s="1"/>
  <c r="G20" i="19"/>
  <c r="G19" i="19" s="1"/>
  <c r="C20" i="19"/>
  <c r="N19" i="19"/>
  <c r="L19" i="19"/>
  <c r="J19" i="19"/>
  <c r="I19" i="19"/>
  <c r="H19" i="19"/>
  <c r="F19" i="19"/>
  <c r="E19" i="19"/>
  <c r="D19" i="19"/>
  <c r="B19" i="19"/>
  <c r="N16" i="19"/>
  <c r="M16" i="19"/>
  <c r="L16" i="19"/>
  <c r="J16" i="19"/>
  <c r="I16" i="19"/>
  <c r="H16" i="19"/>
  <c r="L15" i="19"/>
  <c r="K15" i="19"/>
  <c r="H15" i="19"/>
  <c r="G15" i="19"/>
  <c r="M32" i="19" l="1"/>
  <c r="M37" i="19" s="1"/>
  <c r="K29" i="19"/>
  <c r="P29" i="19" s="1"/>
  <c r="M27" i="19"/>
  <c r="O30" i="19"/>
  <c r="C35" i="19"/>
  <c r="C34" i="19" s="1"/>
  <c r="O36" i="19"/>
  <c r="O35" i="19"/>
  <c r="G34" i="19"/>
  <c r="P28" i="19"/>
  <c r="M35" i="19"/>
  <c r="M34" i="19" s="1"/>
  <c r="K36" i="19"/>
  <c r="I32" i="19"/>
  <c r="I37" i="19" s="1"/>
  <c r="C27" i="19"/>
  <c r="C32" i="19"/>
  <c r="C37" i="19" s="1"/>
  <c r="O28" i="19"/>
  <c r="P30" i="19"/>
  <c r="K19" i="19"/>
  <c r="I27" i="19"/>
  <c r="E35" i="19"/>
  <c r="E34" i="19" s="1"/>
  <c r="E37" i="19" s="1"/>
  <c r="J27" i="19"/>
  <c r="J32" i="19" s="1"/>
  <c r="J37" i="19" s="1"/>
  <c r="K23" i="19"/>
  <c r="K22" i="19" s="1"/>
  <c r="G29" i="19"/>
  <c r="G31" i="19"/>
  <c r="O31" i="19" s="1"/>
  <c r="I35" i="19"/>
  <c r="I34" i="19" s="1"/>
  <c r="F27" i="19"/>
  <c r="F32" i="19" s="1"/>
  <c r="F37" i="19" s="1"/>
  <c r="L27" i="19"/>
  <c r="L32" i="19" s="1"/>
  <c r="L37" i="19" s="1"/>
  <c r="O29" i="19" l="1"/>
  <c r="G27" i="19"/>
  <c r="G32" i="19" s="1"/>
  <c r="G37" i="19" s="1"/>
  <c r="O37" i="19" s="1"/>
  <c r="K35" i="19"/>
  <c r="P36" i="19"/>
  <c r="K27" i="19"/>
  <c r="K32" i="19" s="1"/>
  <c r="O34" i="19"/>
  <c r="K34" i="19" l="1"/>
  <c r="P34" i="19" s="1"/>
  <c r="P35" i="19"/>
  <c r="K37" i="19" l="1"/>
  <c r="P37" i="19" s="1"/>
  <c r="N22" i="15" l="1"/>
  <c r="M22" i="15"/>
  <c r="N21" i="15"/>
  <c r="M21" i="15"/>
  <c r="Q20" i="15"/>
  <c r="P20" i="15"/>
  <c r="O20" i="15"/>
  <c r="N20" i="15"/>
  <c r="M20" i="15"/>
  <c r="N19" i="15"/>
  <c r="M19" i="15"/>
  <c r="N17" i="15"/>
  <c r="M17" i="15"/>
  <c r="H226" i="20" l="1"/>
  <c r="F226" i="20"/>
  <c r="M225" i="20"/>
  <c r="L225" i="20" s="1"/>
  <c r="H225" i="20"/>
  <c r="P225" i="20" s="1"/>
  <c r="D225" i="20"/>
  <c r="M224" i="20"/>
  <c r="I224" i="20"/>
  <c r="H224" i="20" s="1"/>
  <c r="P224" i="20" s="1"/>
  <c r="G224" i="20"/>
  <c r="F224" i="20"/>
  <c r="E224" i="20"/>
  <c r="D224" i="20"/>
  <c r="C224" i="20"/>
  <c r="P223" i="20"/>
  <c r="N223" i="20"/>
  <c r="L223" i="20"/>
  <c r="H223" i="20"/>
  <c r="D223" i="20"/>
  <c r="D222" i="20" s="1"/>
  <c r="D226" i="20" s="1"/>
  <c r="O222" i="20"/>
  <c r="N222" i="20"/>
  <c r="N226" i="20" s="1"/>
  <c r="M222" i="20"/>
  <c r="M226" i="20" s="1"/>
  <c r="K222" i="20"/>
  <c r="J222" i="20"/>
  <c r="J226" i="20" s="1"/>
  <c r="I222" i="20"/>
  <c r="H222" i="20"/>
  <c r="P222" i="20" s="1"/>
  <c r="G222" i="20"/>
  <c r="G226" i="20" s="1"/>
  <c r="F222" i="20"/>
  <c r="C222" i="20"/>
  <c r="P221" i="20"/>
  <c r="L221" i="20"/>
  <c r="Q221" i="20" s="1"/>
  <c r="H221" i="20"/>
  <c r="H220" i="20" s="1"/>
  <c r="P220" i="20" s="1"/>
  <c r="D221" i="20"/>
  <c r="O220" i="20"/>
  <c r="N220" i="20"/>
  <c r="M220" i="20"/>
  <c r="K220" i="20"/>
  <c r="K226" i="20" s="1"/>
  <c r="J220" i="20"/>
  <c r="I220" i="20"/>
  <c r="G220" i="20"/>
  <c r="F220" i="20"/>
  <c r="E220" i="20"/>
  <c r="D220" i="20"/>
  <c r="C220" i="20"/>
  <c r="L217" i="20"/>
  <c r="H217" i="20"/>
  <c r="P217" i="20" s="1"/>
  <c r="D217" i="20"/>
  <c r="O216" i="20"/>
  <c r="N216" i="20"/>
  <c r="N210" i="20" s="1"/>
  <c r="M216" i="20"/>
  <c r="K216" i="20"/>
  <c r="J216" i="20"/>
  <c r="I216" i="20"/>
  <c r="H216" i="20"/>
  <c r="H210" i="20" s="1"/>
  <c r="G216" i="20"/>
  <c r="G210" i="20" s="1"/>
  <c r="F216" i="20"/>
  <c r="E216" i="20"/>
  <c r="D216" i="20"/>
  <c r="P216" i="20" s="1"/>
  <c r="C216" i="20"/>
  <c r="L215" i="20"/>
  <c r="H215" i="20"/>
  <c r="D215" i="20"/>
  <c r="O214" i="20"/>
  <c r="N214" i="20"/>
  <c r="M214" i="20"/>
  <c r="L214" i="20"/>
  <c r="K214" i="20"/>
  <c r="J214" i="20"/>
  <c r="I214" i="20"/>
  <c r="H214" i="20"/>
  <c r="G214" i="20"/>
  <c r="F214" i="20"/>
  <c r="F210" i="20" s="1"/>
  <c r="E214" i="20"/>
  <c r="D214" i="20"/>
  <c r="P214" i="20" s="1"/>
  <c r="C214" i="20"/>
  <c r="O213" i="20"/>
  <c r="M213" i="20"/>
  <c r="K213" i="20"/>
  <c r="J213" i="20"/>
  <c r="I213" i="20"/>
  <c r="G213" i="20"/>
  <c r="F213" i="20"/>
  <c r="E213" i="20"/>
  <c r="C213" i="20"/>
  <c r="N212" i="20"/>
  <c r="N213" i="20" s="1"/>
  <c r="L212" i="20"/>
  <c r="Q212" i="20" s="1"/>
  <c r="H212" i="20"/>
  <c r="D212" i="20"/>
  <c r="P212" i="20" s="1"/>
  <c r="P211" i="20"/>
  <c r="M211" i="20"/>
  <c r="M210" i="20" s="1"/>
  <c r="L211" i="20"/>
  <c r="Q211" i="20" s="1"/>
  <c r="H211" i="20"/>
  <c r="H213" i="20" s="1"/>
  <c r="D211" i="20"/>
  <c r="O210" i="20"/>
  <c r="O218" i="20" s="1"/>
  <c r="K210" i="20"/>
  <c r="J210" i="20"/>
  <c r="I210" i="20"/>
  <c r="E210" i="20"/>
  <c r="C210" i="20"/>
  <c r="C218" i="20" s="1"/>
  <c r="L209" i="20"/>
  <c r="H209" i="20"/>
  <c r="D209" i="20"/>
  <c r="P209" i="20" s="1"/>
  <c r="Q208" i="20"/>
  <c r="L208" i="20"/>
  <c r="H208" i="20"/>
  <c r="D208" i="20"/>
  <c r="N207" i="20"/>
  <c r="L207" i="20" s="1"/>
  <c r="Q207" i="20" s="1"/>
  <c r="H207" i="20"/>
  <c r="P207" i="20" s="1"/>
  <c r="F207" i="20"/>
  <c r="D207" i="20"/>
  <c r="L206" i="20"/>
  <c r="H206" i="20"/>
  <c r="F206" i="20"/>
  <c r="D206" i="20"/>
  <c r="Q206" i="20" s="1"/>
  <c r="Q205" i="20"/>
  <c r="L205" i="20"/>
  <c r="H205" i="20"/>
  <c r="P205" i="20" s="1"/>
  <c r="D205" i="20"/>
  <c r="Q204" i="20"/>
  <c r="L204" i="20"/>
  <c r="H204" i="20"/>
  <c r="D204" i="20"/>
  <c r="P204" i="20" s="1"/>
  <c r="P203" i="20"/>
  <c r="N203" i="20"/>
  <c r="L203" i="20" s="1"/>
  <c r="H203" i="20"/>
  <c r="D203" i="20"/>
  <c r="O202" i="20"/>
  <c r="N202" i="20"/>
  <c r="M202" i="20"/>
  <c r="K202" i="20"/>
  <c r="J202" i="20"/>
  <c r="I202" i="20"/>
  <c r="G202" i="20"/>
  <c r="F202" i="20"/>
  <c r="E202" i="20"/>
  <c r="D202" i="20"/>
  <c r="C202" i="20"/>
  <c r="N201" i="20"/>
  <c r="M201" i="20"/>
  <c r="H201" i="20"/>
  <c r="D201" i="20"/>
  <c r="P200" i="20"/>
  <c r="N200" i="20"/>
  <c r="L200" i="20"/>
  <c r="Q200" i="20" s="1"/>
  <c r="H200" i="20"/>
  <c r="D200" i="20"/>
  <c r="P199" i="20"/>
  <c r="M199" i="20"/>
  <c r="L199" i="20"/>
  <c r="Q199" i="20" s="1"/>
  <c r="H199" i="20"/>
  <c r="D199" i="20"/>
  <c r="L198" i="20"/>
  <c r="H198" i="20"/>
  <c r="F198" i="20"/>
  <c r="D198" i="20" s="1"/>
  <c r="D197" i="20" s="1"/>
  <c r="J197" i="20"/>
  <c r="C197" i="20"/>
  <c r="F197" i="20" s="1"/>
  <c r="P196" i="20"/>
  <c r="L196" i="20"/>
  <c r="H196" i="20"/>
  <c r="D196" i="20"/>
  <c r="Q196" i="20" s="1"/>
  <c r="P195" i="20"/>
  <c r="L195" i="20"/>
  <c r="Q195" i="20" s="1"/>
  <c r="H195" i="20"/>
  <c r="D195" i="20"/>
  <c r="Q194" i="20"/>
  <c r="L194" i="20"/>
  <c r="L193" i="20" s="1"/>
  <c r="Q193" i="20" s="1"/>
  <c r="H194" i="20"/>
  <c r="P194" i="20" s="1"/>
  <c r="D194" i="20"/>
  <c r="P193" i="20"/>
  <c r="O193" i="20"/>
  <c r="N193" i="20"/>
  <c r="M193" i="20"/>
  <c r="K193" i="20"/>
  <c r="J193" i="20"/>
  <c r="I193" i="20"/>
  <c r="H193" i="20"/>
  <c r="G193" i="20"/>
  <c r="G173" i="20" s="1"/>
  <c r="F193" i="20"/>
  <c r="E193" i="20"/>
  <c r="D193" i="20"/>
  <c r="C193" i="20"/>
  <c r="Q192" i="20"/>
  <c r="P192" i="20"/>
  <c r="N192" i="20"/>
  <c r="L192" i="20" s="1"/>
  <c r="H192" i="20"/>
  <c r="H190" i="20" s="1"/>
  <c r="P190" i="20" s="1"/>
  <c r="D192" i="20"/>
  <c r="L191" i="20"/>
  <c r="Q191" i="20" s="1"/>
  <c r="H191" i="20"/>
  <c r="D191" i="20"/>
  <c r="P191" i="20" s="1"/>
  <c r="O190" i="20"/>
  <c r="M190" i="20"/>
  <c r="K190" i="20"/>
  <c r="J190" i="20"/>
  <c r="I190" i="20"/>
  <c r="G190" i="20"/>
  <c r="F190" i="20"/>
  <c r="E190" i="20"/>
  <c r="D190" i="20"/>
  <c r="C190" i="20"/>
  <c r="L189" i="20"/>
  <c r="Q189" i="20" s="1"/>
  <c r="H189" i="20"/>
  <c r="P189" i="20" s="1"/>
  <c r="D189" i="20"/>
  <c r="N188" i="20"/>
  <c r="L188" i="20"/>
  <c r="H188" i="20"/>
  <c r="D188" i="20"/>
  <c r="O187" i="20"/>
  <c r="N187" i="20"/>
  <c r="M187" i="20"/>
  <c r="L187" i="20"/>
  <c r="K187" i="20"/>
  <c r="J187" i="20"/>
  <c r="I187" i="20"/>
  <c r="H187" i="20"/>
  <c r="G187" i="20"/>
  <c r="F187" i="20"/>
  <c r="F173" i="20" s="1"/>
  <c r="E187" i="20"/>
  <c r="C187" i="20"/>
  <c r="N186" i="20"/>
  <c r="L186" i="20" s="1"/>
  <c r="Q186" i="20" s="1"/>
  <c r="H186" i="20"/>
  <c r="P186" i="20" s="1"/>
  <c r="D186" i="20"/>
  <c r="L185" i="20"/>
  <c r="Q185" i="20" s="1"/>
  <c r="H185" i="20"/>
  <c r="P185" i="20" s="1"/>
  <c r="D185" i="20"/>
  <c r="L184" i="20"/>
  <c r="H184" i="20"/>
  <c r="D184" i="20"/>
  <c r="Q184" i="20" s="1"/>
  <c r="Q183" i="20"/>
  <c r="N183" i="20"/>
  <c r="L183" i="20" s="1"/>
  <c r="H183" i="20"/>
  <c r="P183" i="20" s="1"/>
  <c r="D183" i="20"/>
  <c r="L182" i="20"/>
  <c r="H182" i="20"/>
  <c r="D182" i="20"/>
  <c r="P182" i="20" s="1"/>
  <c r="F181" i="20"/>
  <c r="J181" i="20" s="1"/>
  <c r="D181" i="20"/>
  <c r="N180" i="20"/>
  <c r="L180" i="20"/>
  <c r="H180" i="20"/>
  <c r="P180" i="20" s="1"/>
  <c r="D180" i="20"/>
  <c r="D175" i="20" s="1"/>
  <c r="P179" i="20"/>
  <c r="L179" i="20"/>
  <c r="H179" i="20"/>
  <c r="D179" i="20"/>
  <c r="Q179" i="20" s="1"/>
  <c r="N178" i="20"/>
  <c r="L178" i="20" s="1"/>
  <c r="Q178" i="20" s="1"/>
  <c r="J178" i="20"/>
  <c r="H178" i="20" s="1"/>
  <c r="P178" i="20" s="1"/>
  <c r="F178" i="20"/>
  <c r="D178" i="20" s="1"/>
  <c r="Q177" i="20"/>
  <c r="L177" i="20"/>
  <c r="J177" i="20"/>
  <c r="H177" i="20"/>
  <c r="P177" i="20" s="1"/>
  <c r="F177" i="20"/>
  <c r="D177" i="20"/>
  <c r="P176" i="20"/>
  <c r="N176" i="20"/>
  <c r="L176" i="20"/>
  <c r="Q176" i="20" s="1"/>
  <c r="H176" i="20"/>
  <c r="F176" i="20"/>
  <c r="D176" i="20" s="1"/>
  <c r="C176" i="20"/>
  <c r="O175" i="20"/>
  <c r="O173" i="20" s="1"/>
  <c r="N175" i="20"/>
  <c r="M175" i="20"/>
  <c r="K175" i="20"/>
  <c r="K173" i="20" s="1"/>
  <c r="K218" i="20" s="1"/>
  <c r="J175" i="20"/>
  <c r="I175" i="20"/>
  <c r="I173" i="20" s="1"/>
  <c r="H175" i="20"/>
  <c r="G175" i="20"/>
  <c r="F175" i="20"/>
  <c r="E175" i="20"/>
  <c r="E173" i="20" s="1"/>
  <c r="E218" i="20" s="1"/>
  <c r="C175" i="20"/>
  <c r="C173" i="20" s="1"/>
  <c r="Q174" i="20"/>
  <c r="L174" i="20"/>
  <c r="H174" i="20"/>
  <c r="D174" i="20"/>
  <c r="M173" i="20"/>
  <c r="Q170" i="20"/>
  <c r="P170" i="20"/>
  <c r="Q169" i="20"/>
  <c r="P169" i="20"/>
  <c r="Q168" i="20"/>
  <c r="P168" i="20"/>
  <c r="Q167" i="20"/>
  <c r="P167" i="20"/>
  <c r="O166" i="20"/>
  <c r="N166" i="20"/>
  <c r="M166" i="20"/>
  <c r="L166" i="20"/>
  <c r="Q166" i="20" s="1"/>
  <c r="K166" i="20"/>
  <c r="J166" i="20"/>
  <c r="I166" i="20"/>
  <c r="H166" i="20"/>
  <c r="P166" i="20" s="1"/>
  <c r="G166" i="20"/>
  <c r="F166" i="20"/>
  <c r="E166" i="20"/>
  <c r="C166" i="20"/>
  <c r="Q165" i="20"/>
  <c r="P165" i="20"/>
  <c r="L165" i="20"/>
  <c r="H165" i="20"/>
  <c r="H164" i="20" s="1"/>
  <c r="D165" i="20"/>
  <c r="O164" i="20"/>
  <c r="O159" i="20" s="1"/>
  <c r="N164" i="20"/>
  <c r="M164" i="20"/>
  <c r="L164" i="20" s="1"/>
  <c r="K164" i="20"/>
  <c r="J164" i="20"/>
  <c r="I164" i="20"/>
  <c r="G164" i="20"/>
  <c r="F164" i="20"/>
  <c r="D164" i="20"/>
  <c r="P164" i="20" s="1"/>
  <c r="C164" i="20"/>
  <c r="L163" i="20"/>
  <c r="Q163" i="20" s="1"/>
  <c r="H163" i="20"/>
  <c r="D163" i="20"/>
  <c r="P163" i="20" s="1"/>
  <c r="O162" i="20"/>
  <c r="N162" i="20"/>
  <c r="L162" i="20" s="1"/>
  <c r="M162" i="20"/>
  <c r="K162" i="20"/>
  <c r="J162" i="20"/>
  <c r="H162" i="20" s="1"/>
  <c r="P162" i="20" s="1"/>
  <c r="I162" i="20"/>
  <c r="G162" i="20"/>
  <c r="F162" i="20"/>
  <c r="E162" i="20"/>
  <c r="E159" i="20" s="1"/>
  <c r="D162" i="20"/>
  <c r="Q162" i="20" s="1"/>
  <c r="C162" i="20"/>
  <c r="N161" i="20"/>
  <c r="L161" i="20" s="1"/>
  <c r="Q161" i="20" s="1"/>
  <c r="J161" i="20"/>
  <c r="D161" i="20"/>
  <c r="D160" i="20" s="1"/>
  <c r="O160" i="20"/>
  <c r="M160" i="20"/>
  <c r="K160" i="20"/>
  <c r="I160" i="20"/>
  <c r="G160" i="20"/>
  <c r="F160" i="20"/>
  <c r="F159" i="20" s="1"/>
  <c r="F171" i="20" s="1"/>
  <c r="E160" i="20"/>
  <c r="C160" i="20"/>
  <c r="M159" i="20"/>
  <c r="G159" i="20"/>
  <c r="C159" i="20"/>
  <c r="C171" i="20" s="1"/>
  <c r="O158" i="20"/>
  <c r="L158" i="20" s="1"/>
  <c r="Q158" i="20" s="1"/>
  <c r="N158" i="20"/>
  <c r="K158" i="20"/>
  <c r="J158" i="20"/>
  <c r="I158" i="20"/>
  <c r="M158" i="20" s="1"/>
  <c r="H158" i="20"/>
  <c r="P158" i="20" s="1"/>
  <c r="D158" i="20"/>
  <c r="N157" i="20"/>
  <c r="J157" i="20"/>
  <c r="I157" i="20"/>
  <c r="M157" i="20" s="1"/>
  <c r="G157" i="20"/>
  <c r="K157" i="20" s="1"/>
  <c r="D157" i="20"/>
  <c r="N156" i="20"/>
  <c r="K156" i="20"/>
  <c r="O156" i="20" s="1"/>
  <c r="J156" i="20"/>
  <c r="I156" i="20"/>
  <c r="M156" i="20" s="1"/>
  <c r="G156" i="20"/>
  <c r="D156" i="20"/>
  <c r="N155" i="20"/>
  <c r="M155" i="20"/>
  <c r="J155" i="20"/>
  <c r="I155" i="20"/>
  <c r="G155" i="20"/>
  <c r="K155" i="20" s="1"/>
  <c r="O155" i="20" s="1"/>
  <c r="D155" i="20"/>
  <c r="N154" i="20"/>
  <c r="J154" i="20"/>
  <c r="I154" i="20"/>
  <c r="M154" i="20" s="1"/>
  <c r="G154" i="20"/>
  <c r="K154" i="20" s="1"/>
  <c r="D154" i="20"/>
  <c r="O153" i="20"/>
  <c r="N153" i="20"/>
  <c r="M153" i="20"/>
  <c r="K153" i="20"/>
  <c r="J153" i="20"/>
  <c r="I153" i="20"/>
  <c r="H153" i="20"/>
  <c r="P153" i="20" s="1"/>
  <c r="G153" i="20"/>
  <c r="D153" i="20"/>
  <c r="N152" i="20"/>
  <c r="K152" i="20"/>
  <c r="O152" i="20" s="1"/>
  <c r="J152" i="20"/>
  <c r="I152" i="20"/>
  <c r="M152" i="20" s="1"/>
  <c r="L152" i="20" s="1"/>
  <c r="Q152" i="20" s="1"/>
  <c r="G152" i="20"/>
  <c r="D152" i="20"/>
  <c r="N151" i="20"/>
  <c r="J151" i="20"/>
  <c r="I151" i="20"/>
  <c r="M151" i="20" s="1"/>
  <c r="G151" i="20"/>
  <c r="K151" i="20" s="1"/>
  <c r="D151" i="20"/>
  <c r="N150" i="20"/>
  <c r="K150" i="20"/>
  <c r="O150" i="20" s="1"/>
  <c r="J150" i="20"/>
  <c r="I150" i="20"/>
  <c r="M150" i="20" s="1"/>
  <c r="G150" i="20"/>
  <c r="D150" i="20"/>
  <c r="N149" i="20"/>
  <c r="M149" i="20"/>
  <c r="J149" i="20"/>
  <c r="I149" i="20"/>
  <c r="G149" i="20"/>
  <c r="K149" i="20" s="1"/>
  <c r="O149" i="20" s="1"/>
  <c r="D149" i="20"/>
  <c r="N148" i="20"/>
  <c r="J148" i="20"/>
  <c r="I148" i="20"/>
  <c r="M148" i="20" s="1"/>
  <c r="G148" i="20"/>
  <c r="K148" i="20" s="1"/>
  <c r="D148" i="20"/>
  <c r="O147" i="20"/>
  <c r="N147" i="20"/>
  <c r="M147" i="20"/>
  <c r="K147" i="20"/>
  <c r="J147" i="20"/>
  <c r="I147" i="20"/>
  <c r="H147" i="20"/>
  <c r="P147" i="20" s="1"/>
  <c r="G147" i="20"/>
  <c r="D147" i="20"/>
  <c r="N146" i="20"/>
  <c r="K146" i="20"/>
  <c r="O146" i="20" s="1"/>
  <c r="J146" i="20"/>
  <c r="I146" i="20"/>
  <c r="M146" i="20" s="1"/>
  <c r="L146" i="20" s="1"/>
  <c r="Q146" i="20" s="1"/>
  <c r="G146" i="20"/>
  <c r="D146" i="20"/>
  <c r="N145" i="20"/>
  <c r="J145" i="20"/>
  <c r="I145" i="20"/>
  <c r="M145" i="20" s="1"/>
  <c r="G145" i="20"/>
  <c r="K145" i="20" s="1"/>
  <c r="D145" i="20"/>
  <c r="N144" i="20"/>
  <c r="K144" i="20"/>
  <c r="O144" i="20" s="1"/>
  <c r="J144" i="20"/>
  <c r="I144" i="20"/>
  <c r="M144" i="20" s="1"/>
  <c r="G144" i="20"/>
  <c r="D144" i="20"/>
  <c r="D143" i="20" s="1"/>
  <c r="M143" i="20"/>
  <c r="I143" i="20"/>
  <c r="F143" i="20"/>
  <c r="J143" i="20" s="1"/>
  <c r="N143" i="20" s="1"/>
  <c r="N142" i="20" s="1"/>
  <c r="L142" i="20" s="1"/>
  <c r="E143" i="20"/>
  <c r="E141" i="20" s="1"/>
  <c r="C143" i="20"/>
  <c r="C140" i="20" s="1"/>
  <c r="F142" i="20"/>
  <c r="D141" i="20"/>
  <c r="N140" i="20"/>
  <c r="F140" i="20"/>
  <c r="P137" i="20"/>
  <c r="L137" i="20"/>
  <c r="H137" i="20"/>
  <c r="D137" i="20"/>
  <c r="D136" i="20" s="1"/>
  <c r="D135" i="20" s="1"/>
  <c r="O136" i="20"/>
  <c r="O135" i="20" s="1"/>
  <c r="N136" i="20"/>
  <c r="M136" i="20"/>
  <c r="M135" i="20" s="1"/>
  <c r="K136" i="20"/>
  <c r="J136" i="20"/>
  <c r="I136" i="20"/>
  <c r="I135" i="20" s="1"/>
  <c r="H136" i="20"/>
  <c r="G136" i="20"/>
  <c r="G135" i="20" s="1"/>
  <c r="F136" i="20"/>
  <c r="E136" i="20"/>
  <c r="C136" i="20"/>
  <c r="C135" i="20" s="1"/>
  <c r="N135" i="20"/>
  <c r="K135" i="20"/>
  <c r="J135" i="20"/>
  <c r="H135" i="20"/>
  <c r="P135" i="20" s="1"/>
  <c r="F135" i="20"/>
  <c r="E135" i="20"/>
  <c r="Q134" i="20"/>
  <c r="N134" i="20"/>
  <c r="M134" i="20"/>
  <c r="L134" i="20"/>
  <c r="H134" i="20"/>
  <c r="P134" i="20" s="1"/>
  <c r="D134" i="20"/>
  <c r="P133" i="20"/>
  <c r="N133" i="20"/>
  <c r="M133" i="20"/>
  <c r="H133" i="20"/>
  <c r="L133" i="20" s="1"/>
  <c r="Q133" i="20" s="1"/>
  <c r="D133" i="20"/>
  <c r="N132" i="20"/>
  <c r="M132" i="20"/>
  <c r="J132" i="20"/>
  <c r="H132" i="20"/>
  <c r="F132" i="20"/>
  <c r="D132" i="20"/>
  <c r="P132" i="20" s="1"/>
  <c r="N131" i="20"/>
  <c r="I131" i="20"/>
  <c r="M131" i="20" s="1"/>
  <c r="E131" i="20"/>
  <c r="O130" i="20"/>
  <c r="K130" i="20"/>
  <c r="J130" i="20"/>
  <c r="F130" i="20"/>
  <c r="C130" i="20"/>
  <c r="Q129" i="20"/>
  <c r="L129" i="20"/>
  <c r="L128" i="20" s="1"/>
  <c r="H129" i="20"/>
  <c r="D129" i="20"/>
  <c r="O128" i="20"/>
  <c r="N128" i="20"/>
  <c r="M128" i="20"/>
  <c r="K128" i="20"/>
  <c r="J128" i="20"/>
  <c r="I128" i="20"/>
  <c r="H128" i="20"/>
  <c r="G128" i="20"/>
  <c r="F128" i="20"/>
  <c r="E128" i="20"/>
  <c r="C128" i="20"/>
  <c r="O127" i="20"/>
  <c r="N127" i="20"/>
  <c r="M127" i="20"/>
  <c r="H127" i="20"/>
  <c r="D127" i="20"/>
  <c r="N126" i="20"/>
  <c r="M126" i="20"/>
  <c r="L126" i="20"/>
  <c r="H126" i="20"/>
  <c r="D126" i="20"/>
  <c r="H125" i="20"/>
  <c r="J125" i="20" s="1"/>
  <c r="N125" i="20" s="1"/>
  <c r="L125" i="20" s="1"/>
  <c r="D125" i="20"/>
  <c r="I124" i="20"/>
  <c r="M124" i="20" s="1"/>
  <c r="L124" i="20" s="1"/>
  <c r="H124" i="20"/>
  <c r="D124" i="20"/>
  <c r="N122" i="20"/>
  <c r="M122" i="20"/>
  <c r="L122" i="20"/>
  <c r="Q122" i="20" s="1"/>
  <c r="H122" i="20"/>
  <c r="P122" i="20" s="1"/>
  <c r="D122" i="20"/>
  <c r="Q121" i="20"/>
  <c r="N121" i="20"/>
  <c r="L121" i="20"/>
  <c r="J121" i="20"/>
  <c r="H121" i="20"/>
  <c r="P121" i="20" s="1"/>
  <c r="F121" i="20"/>
  <c r="D121" i="20" s="1"/>
  <c r="M120" i="20"/>
  <c r="L120" i="20" s="1"/>
  <c r="Q120" i="20" s="1"/>
  <c r="I120" i="20"/>
  <c r="H120" i="20" s="1"/>
  <c r="E120" i="20"/>
  <c r="D120" i="20" s="1"/>
  <c r="P119" i="20"/>
  <c r="L119" i="20"/>
  <c r="H119" i="20"/>
  <c r="D119" i="20"/>
  <c r="D106" i="20" s="1"/>
  <c r="Q118" i="20"/>
  <c r="P118" i="20"/>
  <c r="Q117" i="20"/>
  <c r="N117" i="20"/>
  <c r="L117" i="20"/>
  <c r="H117" i="20"/>
  <c r="F117" i="20"/>
  <c r="D117" i="20"/>
  <c r="P117" i="20" s="1"/>
  <c r="N116" i="20"/>
  <c r="L116" i="20"/>
  <c r="Q116" i="20" s="1"/>
  <c r="H116" i="20"/>
  <c r="F116" i="20"/>
  <c r="D116" i="20"/>
  <c r="P116" i="20" s="1"/>
  <c r="P115" i="20"/>
  <c r="N115" i="20"/>
  <c r="L115" i="20" s="1"/>
  <c r="Q115" i="20" s="1"/>
  <c r="H115" i="20"/>
  <c r="D115" i="20"/>
  <c r="N114" i="20"/>
  <c r="L114" i="20" s="1"/>
  <c r="Q114" i="20" s="1"/>
  <c r="H114" i="20"/>
  <c r="P114" i="20" s="1"/>
  <c r="D114" i="20"/>
  <c r="Q113" i="20"/>
  <c r="N113" i="20"/>
  <c r="L113" i="20" s="1"/>
  <c r="H113" i="20"/>
  <c r="P113" i="20" s="1"/>
  <c r="D113" i="20"/>
  <c r="P112" i="20"/>
  <c r="N112" i="20"/>
  <c r="L112" i="20" s="1"/>
  <c r="Q112" i="20" s="1"/>
  <c r="H112" i="20"/>
  <c r="D112" i="20"/>
  <c r="Q111" i="20"/>
  <c r="L111" i="20"/>
  <c r="H111" i="20"/>
  <c r="D111" i="20"/>
  <c r="P111" i="20" s="1"/>
  <c r="P110" i="20"/>
  <c r="N110" i="20"/>
  <c r="L110" i="20"/>
  <c r="Q110" i="20" s="1"/>
  <c r="H110" i="20"/>
  <c r="F110" i="20"/>
  <c r="D110" i="20"/>
  <c r="Q109" i="20"/>
  <c r="P109" i="20"/>
  <c r="Q108" i="20"/>
  <c r="P108" i="20"/>
  <c r="P107" i="20"/>
  <c r="N107" i="20"/>
  <c r="L107" i="20" s="1"/>
  <c r="Q107" i="20" s="1"/>
  <c r="H107" i="20"/>
  <c r="D107" i="20"/>
  <c r="O106" i="20"/>
  <c r="N106" i="20"/>
  <c r="M106" i="20"/>
  <c r="K106" i="20"/>
  <c r="J106" i="20"/>
  <c r="I106" i="20"/>
  <c r="H106" i="20"/>
  <c r="P106" i="20" s="1"/>
  <c r="G106" i="20"/>
  <c r="F106" i="20"/>
  <c r="E106" i="20"/>
  <c r="C106" i="20"/>
  <c r="C94" i="20" s="1"/>
  <c r="J105" i="20"/>
  <c r="D105" i="20"/>
  <c r="J104" i="20"/>
  <c r="D104" i="20"/>
  <c r="N103" i="20"/>
  <c r="L103" i="20"/>
  <c r="Q103" i="20" s="1"/>
  <c r="H103" i="20"/>
  <c r="P103" i="20" s="1"/>
  <c r="D103" i="20"/>
  <c r="P102" i="20"/>
  <c r="N102" i="20"/>
  <c r="L102" i="20" s="1"/>
  <c r="Q102" i="20" s="1"/>
  <c r="H102" i="20"/>
  <c r="D102" i="20"/>
  <c r="N101" i="20"/>
  <c r="L101" i="20" s="1"/>
  <c r="H101" i="20"/>
  <c r="D101" i="20"/>
  <c r="P101" i="20" s="1"/>
  <c r="O100" i="20"/>
  <c r="N100" i="20"/>
  <c r="M100" i="20"/>
  <c r="K100" i="20"/>
  <c r="J100" i="20"/>
  <c r="J94" i="20" s="1"/>
  <c r="J138" i="20" s="1"/>
  <c r="I100" i="20"/>
  <c r="H100" i="20"/>
  <c r="P100" i="20" s="1"/>
  <c r="G100" i="20"/>
  <c r="G94" i="20" s="1"/>
  <c r="G138" i="20" s="1"/>
  <c r="F100" i="20"/>
  <c r="E100" i="20"/>
  <c r="D100" i="20"/>
  <c r="C100" i="20"/>
  <c r="P99" i="20"/>
  <c r="N99" i="20"/>
  <c r="L99" i="20" s="1"/>
  <c r="H99" i="20"/>
  <c r="D99" i="20"/>
  <c r="Q99" i="20" s="1"/>
  <c r="L98" i="20"/>
  <c r="Q98" i="20" s="1"/>
  <c r="H98" i="20"/>
  <c r="D98" i="20"/>
  <c r="P98" i="20" s="1"/>
  <c r="J97" i="20"/>
  <c r="N97" i="20" s="1"/>
  <c r="L97" i="20" s="1"/>
  <c r="D97" i="20"/>
  <c r="Q96" i="20"/>
  <c r="P96" i="20"/>
  <c r="N96" i="20"/>
  <c r="L96" i="20"/>
  <c r="H96" i="20"/>
  <c r="D96" i="20"/>
  <c r="O95" i="20"/>
  <c r="M95" i="20"/>
  <c r="M94" i="20" s="1"/>
  <c r="K95" i="20"/>
  <c r="I95" i="20"/>
  <c r="I94" i="20" s="1"/>
  <c r="G95" i="20"/>
  <c r="E95" i="20"/>
  <c r="E94" i="20" s="1"/>
  <c r="O94" i="20"/>
  <c r="O138" i="20" s="1"/>
  <c r="N94" i="20"/>
  <c r="F94" i="20"/>
  <c r="P93" i="20"/>
  <c r="L93" i="20"/>
  <c r="Q93" i="20" s="1"/>
  <c r="H93" i="20"/>
  <c r="D93" i="20"/>
  <c r="D92" i="20" s="1"/>
  <c r="D91" i="20" s="1"/>
  <c r="O92" i="20"/>
  <c r="O91" i="20" s="1"/>
  <c r="N92" i="20"/>
  <c r="L92" i="20" s="1"/>
  <c r="M92" i="20"/>
  <c r="K92" i="20"/>
  <c r="K91" i="20" s="1"/>
  <c r="J92" i="20"/>
  <c r="J91" i="20" s="1"/>
  <c r="I92" i="20"/>
  <c r="H92" i="20"/>
  <c r="G92" i="20"/>
  <c r="F92" i="20"/>
  <c r="E92" i="20"/>
  <c r="E91" i="20" s="1"/>
  <c r="C92" i="20"/>
  <c r="C91" i="20" s="1"/>
  <c r="N91" i="20"/>
  <c r="M91" i="20"/>
  <c r="I91" i="20"/>
  <c r="G91" i="20"/>
  <c r="F91" i="20"/>
  <c r="Q90" i="20"/>
  <c r="N90" i="20"/>
  <c r="L90" i="20"/>
  <c r="H90" i="20"/>
  <c r="D90" i="20"/>
  <c r="O89" i="20"/>
  <c r="N89" i="20"/>
  <c r="M89" i="20"/>
  <c r="L89" i="20"/>
  <c r="K89" i="20"/>
  <c r="J89" i="20"/>
  <c r="I89" i="20"/>
  <c r="H89" i="20"/>
  <c r="G89" i="20"/>
  <c r="F89" i="20"/>
  <c r="F138" i="20" s="1"/>
  <c r="E89" i="20"/>
  <c r="C89" i="20"/>
  <c r="L86" i="20"/>
  <c r="L85" i="20" s="1"/>
  <c r="L84" i="20" s="1"/>
  <c r="Q84" i="20" s="1"/>
  <c r="H86" i="20"/>
  <c r="D86" i="20"/>
  <c r="O85" i="20"/>
  <c r="N85" i="20"/>
  <c r="N84" i="20" s="1"/>
  <c r="M85" i="20"/>
  <c r="K85" i="20"/>
  <c r="J85" i="20"/>
  <c r="J84" i="20" s="1"/>
  <c r="I85" i="20"/>
  <c r="I84" i="20" s="1"/>
  <c r="G85" i="20"/>
  <c r="F85" i="20"/>
  <c r="D85" i="20"/>
  <c r="C85" i="20"/>
  <c r="C84" i="20" s="1"/>
  <c r="O84" i="20"/>
  <c r="M84" i="20"/>
  <c r="K84" i="20"/>
  <c r="G84" i="20"/>
  <c r="F84" i="20"/>
  <c r="E84" i="20"/>
  <c r="D84" i="20"/>
  <c r="P83" i="20"/>
  <c r="L83" i="20"/>
  <c r="H83" i="20"/>
  <c r="D83" i="20"/>
  <c r="Q83" i="20" s="1"/>
  <c r="P82" i="20"/>
  <c r="L82" i="20"/>
  <c r="H82" i="20"/>
  <c r="D82" i="20"/>
  <c r="D80" i="20" s="1"/>
  <c r="Q80" i="20" s="1"/>
  <c r="L81" i="20"/>
  <c r="L80" i="20" s="1"/>
  <c r="H81" i="20"/>
  <c r="P81" i="20" s="1"/>
  <c r="D81" i="20"/>
  <c r="O80" i="20"/>
  <c r="N80" i="20"/>
  <c r="M80" i="20"/>
  <c r="M62" i="20" s="1"/>
  <c r="M87" i="20" s="1"/>
  <c r="K80" i="20"/>
  <c r="J80" i="20"/>
  <c r="I80" i="20"/>
  <c r="G80" i="20"/>
  <c r="F80" i="20"/>
  <c r="E80" i="20"/>
  <c r="C80" i="20"/>
  <c r="N79" i="20"/>
  <c r="L79" i="20"/>
  <c r="Q79" i="20" s="1"/>
  <c r="H79" i="20"/>
  <c r="P79" i="20" s="1"/>
  <c r="F79" i="20"/>
  <c r="D79" i="20"/>
  <c r="D75" i="20" s="1"/>
  <c r="L78" i="20"/>
  <c r="Q78" i="20" s="1"/>
  <c r="H78" i="20"/>
  <c r="P78" i="20" s="1"/>
  <c r="D78" i="20"/>
  <c r="Q77" i="20"/>
  <c r="P77" i="20"/>
  <c r="Q76" i="20"/>
  <c r="P76" i="20"/>
  <c r="O75" i="20"/>
  <c r="O62" i="20" s="1"/>
  <c r="O87" i="20" s="1"/>
  <c r="N75" i="20"/>
  <c r="L75" i="20" s="1"/>
  <c r="Q75" i="20" s="1"/>
  <c r="M75" i="20"/>
  <c r="K75" i="20"/>
  <c r="J75" i="20"/>
  <c r="I75" i="20"/>
  <c r="I62" i="20" s="1"/>
  <c r="I87" i="20" s="1"/>
  <c r="H75" i="20"/>
  <c r="P75" i="20" s="1"/>
  <c r="G75" i="20"/>
  <c r="F75" i="20"/>
  <c r="E75" i="20"/>
  <c r="C75" i="20"/>
  <c r="C62" i="20" s="1"/>
  <c r="C87" i="20" s="1"/>
  <c r="N74" i="20"/>
  <c r="L74" i="20" s="1"/>
  <c r="Q74" i="20" s="1"/>
  <c r="H74" i="20"/>
  <c r="F74" i="20"/>
  <c r="D74" i="20" s="1"/>
  <c r="P74" i="20" s="1"/>
  <c r="N73" i="20"/>
  <c r="L73" i="20" s="1"/>
  <c r="H73" i="20"/>
  <c r="F73" i="20"/>
  <c r="J72" i="20"/>
  <c r="D72" i="20"/>
  <c r="N71" i="20"/>
  <c r="H71" i="20"/>
  <c r="D71" i="20"/>
  <c r="N70" i="20"/>
  <c r="L70" i="20"/>
  <c r="H70" i="20"/>
  <c r="P70" i="20" s="1"/>
  <c r="D70" i="20"/>
  <c r="N69" i="20"/>
  <c r="L69" i="20"/>
  <c r="Q69" i="20" s="1"/>
  <c r="H69" i="20"/>
  <c r="P69" i="20" s="1"/>
  <c r="D69" i="20"/>
  <c r="Q68" i="20"/>
  <c r="P68" i="20"/>
  <c r="D68" i="20"/>
  <c r="Q67" i="20"/>
  <c r="P67" i="20"/>
  <c r="N67" i="20"/>
  <c r="L67" i="20"/>
  <c r="H67" i="20"/>
  <c r="D67" i="20"/>
  <c r="O66" i="20"/>
  <c r="M66" i="20"/>
  <c r="K66" i="20"/>
  <c r="J66" i="20"/>
  <c r="I66" i="20"/>
  <c r="G66" i="20"/>
  <c r="E66" i="20"/>
  <c r="C66" i="20"/>
  <c r="P65" i="20"/>
  <c r="L65" i="20"/>
  <c r="Q65" i="20" s="1"/>
  <c r="H65" i="20"/>
  <c r="N65" i="20" s="1"/>
  <c r="D65" i="20"/>
  <c r="Q64" i="20"/>
  <c r="P64" i="20"/>
  <c r="N64" i="20"/>
  <c r="L64" i="20"/>
  <c r="L63" i="20" s="1"/>
  <c r="H64" i="20"/>
  <c r="D64" i="20"/>
  <c r="O63" i="20"/>
  <c r="N63" i="20"/>
  <c r="M63" i="20"/>
  <c r="K63" i="20"/>
  <c r="J63" i="20"/>
  <c r="J62" i="20" s="1"/>
  <c r="J87" i="20" s="1"/>
  <c r="I63" i="20"/>
  <c r="H63" i="20"/>
  <c r="P63" i="20" s="1"/>
  <c r="G63" i="20"/>
  <c r="F63" i="20"/>
  <c r="E63" i="20"/>
  <c r="E62" i="20" s="1"/>
  <c r="E87" i="20" s="1"/>
  <c r="D63" i="20"/>
  <c r="Q63" i="20" s="1"/>
  <c r="C63" i="20"/>
  <c r="K62" i="20"/>
  <c r="K87" i="20" s="1"/>
  <c r="G62" i="20"/>
  <c r="G87" i="20" s="1"/>
  <c r="Q61" i="20"/>
  <c r="L61" i="20"/>
  <c r="H61" i="20"/>
  <c r="P61" i="20" s="1"/>
  <c r="D61" i="20"/>
  <c r="P60" i="20"/>
  <c r="N60" i="20"/>
  <c r="L60" i="20" s="1"/>
  <c r="H60" i="20"/>
  <c r="D60" i="20"/>
  <c r="D58" i="20" s="1"/>
  <c r="N59" i="20"/>
  <c r="L59" i="20"/>
  <c r="L58" i="20" s="1"/>
  <c r="H59" i="20"/>
  <c r="H58" i="20" s="1"/>
  <c r="D59" i="20"/>
  <c r="O58" i="20"/>
  <c r="O57" i="20" s="1"/>
  <c r="N58" i="20"/>
  <c r="M58" i="20"/>
  <c r="M57" i="20" s="1"/>
  <c r="K58" i="20"/>
  <c r="J58" i="20"/>
  <c r="J57" i="20" s="1"/>
  <c r="I58" i="20"/>
  <c r="I57" i="20" s="1"/>
  <c r="G58" i="20"/>
  <c r="F58" i="20"/>
  <c r="E58" i="20"/>
  <c r="C58" i="20"/>
  <c r="C57" i="20" s="1"/>
  <c r="N57" i="20"/>
  <c r="L57" i="20"/>
  <c r="K57" i="20"/>
  <c r="G57" i="20"/>
  <c r="F57" i="20"/>
  <c r="E57" i="20"/>
  <c r="P54" i="20"/>
  <c r="L54" i="20"/>
  <c r="H54" i="20"/>
  <c r="D54" i="20"/>
  <c r="Q54" i="20" s="1"/>
  <c r="O53" i="20"/>
  <c r="O51" i="20" s="1"/>
  <c r="N53" i="20"/>
  <c r="L53" i="20"/>
  <c r="Q53" i="20" s="1"/>
  <c r="K53" i="20"/>
  <c r="H53" i="20"/>
  <c r="G53" i="20"/>
  <c r="F53" i="20"/>
  <c r="D53" i="20" s="1"/>
  <c r="D51" i="20" s="1"/>
  <c r="Q51" i="20" s="1"/>
  <c r="Q52" i="20"/>
  <c r="P52" i="20"/>
  <c r="L52" i="20"/>
  <c r="H52" i="20"/>
  <c r="H51" i="20" s="1"/>
  <c r="P51" i="20" s="1"/>
  <c r="E52" i="20"/>
  <c r="D52" i="20"/>
  <c r="C52" i="20"/>
  <c r="N51" i="20"/>
  <c r="M51" i="20"/>
  <c r="L51" i="20"/>
  <c r="K51" i="20"/>
  <c r="J51" i="20"/>
  <c r="I51" i="20"/>
  <c r="G51" i="20"/>
  <c r="E51" i="20"/>
  <c r="N50" i="20"/>
  <c r="M50" i="20"/>
  <c r="J50" i="20"/>
  <c r="H50" i="20" s="1"/>
  <c r="I50" i="20"/>
  <c r="D50" i="20"/>
  <c r="N49" i="20"/>
  <c r="J49" i="20"/>
  <c r="I49" i="20"/>
  <c r="M49" i="20" s="1"/>
  <c r="D49" i="20"/>
  <c r="M48" i="20"/>
  <c r="L48" i="20"/>
  <c r="Q48" i="20" s="1"/>
  <c r="J48" i="20"/>
  <c r="N48" i="20" s="1"/>
  <c r="I48" i="20"/>
  <c r="H48" i="20"/>
  <c r="P48" i="20" s="1"/>
  <c r="D48" i="20"/>
  <c r="J47" i="20"/>
  <c r="H47" i="20" s="1"/>
  <c r="I47" i="20"/>
  <c r="M47" i="20" s="1"/>
  <c r="D47" i="20"/>
  <c r="M46" i="20"/>
  <c r="F46" i="20"/>
  <c r="F44" i="20" s="1"/>
  <c r="D44" i="20" s="1"/>
  <c r="E45" i="20"/>
  <c r="D45" i="20"/>
  <c r="E44" i="20"/>
  <c r="C44" i="20"/>
  <c r="N43" i="20"/>
  <c r="L43" i="20"/>
  <c r="H43" i="20"/>
  <c r="F43" i="20"/>
  <c r="D43" i="20"/>
  <c r="N42" i="20"/>
  <c r="L42" i="20" s="1"/>
  <c r="H42" i="20"/>
  <c r="D42" i="20"/>
  <c r="P42" i="20" s="1"/>
  <c r="N41" i="20"/>
  <c r="M41" i="20"/>
  <c r="K41" i="20"/>
  <c r="J41" i="20"/>
  <c r="I41" i="20"/>
  <c r="H41" i="20"/>
  <c r="P41" i="20" s="1"/>
  <c r="F41" i="20"/>
  <c r="D41" i="20"/>
  <c r="C41" i="20"/>
  <c r="N40" i="20"/>
  <c r="L40" i="20" s="1"/>
  <c r="H40" i="20"/>
  <c r="H39" i="20" s="1"/>
  <c r="D40" i="20"/>
  <c r="P40" i="20" s="1"/>
  <c r="O39" i="20"/>
  <c r="M39" i="20"/>
  <c r="K39" i="20"/>
  <c r="J39" i="20"/>
  <c r="I39" i="20"/>
  <c r="G39" i="20"/>
  <c r="F39" i="20"/>
  <c r="E39" i="20"/>
  <c r="C39" i="20"/>
  <c r="N38" i="20"/>
  <c r="L38" i="20"/>
  <c r="H38" i="20"/>
  <c r="D38" i="20"/>
  <c r="Q37" i="20"/>
  <c r="N37" i="20"/>
  <c r="L37" i="20"/>
  <c r="H37" i="20"/>
  <c r="P37" i="20" s="1"/>
  <c r="D37" i="20"/>
  <c r="Q36" i="20"/>
  <c r="N36" i="20"/>
  <c r="L36" i="20"/>
  <c r="H36" i="20"/>
  <c r="P36" i="20" s="1"/>
  <c r="D36" i="20"/>
  <c r="Q35" i="20"/>
  <c r="N35" i="20"/>
  <c r="L35" i="20"/>
  <c r="H35" i="20"/>
  <c r="P35" i="20" s="1"/>
  <c r="D35" i="20"/>
  <c r="L34" i="20"/>
  <c r="H34" i="20"/>
  <c r="H33" i="20" s="1"/>
  <c r="D34" i="20"/>
  <c r="Q34" i="20" s="1"/>
  <c r="O33" i="20"/>
  <c r="N33" i="20"/>
  <c r="M33" i="20"/>
  <c r="L33" i="20"/>
  <c r="K33" i="20"/>
  <c r="K31" i="20" s="1"/>
  <c r="J33" i="20"/>
  <c r="J31" i="20" s="1"/>
  <c r="I33" i="20"/>
  <c r="G33" i="20"/>
  <c r="F33" i="20"/>
  <c r="F31" i="20" s="1"/>
  <c r="E33" i="20"/>
  <c r="E31" i="20" s="1"/>
  <c r="C33" i="20"/>
  <c r="N32" i="20"/>
  <c r="L32" i="20" s="1"/>
  <c r="H32" i="20"/>
  <c r="P32" i="20" s="1"/>
  <c r="D32" i="20"/>
  <c r="O31" i="20"/>
  <c r="M31" i="20"/>
  <c r="I31" i="20"/>
  <c r="I24" i="20" s="1"/>
  <c r="G31" i="20"/>
  <c r="G55" i="20" s="1"/>
  <c r="C31" i="20"/>
  <c r="N30" i="20"/>
  <c r="L30" i="20" s="1"/>
  <c r="H30" i="20"/>
  <c r="D30" i="20"/>
  <c r="P30" i="20" s="1"/>
  <c r="P29" i="20"/>
  <c r="L29" i="20"/>
  <c r="Q29" i="20" s="1"/>
  <c r="H29" i="20"/>
  <c r="D29" i="20"/>
  <c r="D28" i="20" s="1"/>
  <c r="J28" i="20"/>
  <c r="H28" i="20"/>
  <c r="P28" i="20" s="1"/>
  <c r="F28" i="20"/>
  <c r="C28" i="20"/>
  <c r="J27" i="20"/>
  <c r="N27" i="20" s="1"/>
  <c r="E27" i="20"/>
  <c r="C27" i="20"/>
  <c r="N26" i="20"/>
  <c r="L26" i="20"/>
  <c r="Q26" i="20" s="1"/>
  <c r="H26" i="20"/>
  <c r="P26" i="20" s="1"/>
  <c r="D26" i="20"/>
  <c r="F27" i="20" s="1"/>
  <c r="F23" i="20" s="1"/>
  <c r="M25" i="20"/>
  <c r="M23" i="20" s="1"/>
  <c r="L25" i="20"/>
  <c r="Q25" i="20" s="1"/>
  <c r="H25" i="20"/>
  <c r="P25" i="20" s="1"/>
  <c r="D25" i="20"/>
  <c r="N24" i="20"/>
  <c r="N23" i="20" s="1"/>
  <c r="G24" i="20"/>
  <c r="D24" i="20"/>
  <c r="J23" i="20"/>
  <c r="E23" i="20"/>
  <c r="D23" i="20"/>
  <c r="C23" i="20"/>
  <c r="Q103" i="21"/>
  <c r="L103" i="21"/>
  <c r="H103" i="21"/>
  <c r="H102" i="21" s="1"/>
  <c r="H100" i="21" s="1"/>
  <c r="D103" i="21"/>
  <c r="O102" i="21"/>
  <c r="O100" i="21" s="1"/>
  <c r="N102" i="21"/>
  <c r="M102" i="21"/>
  <c r="M100" i="21" s="1"/>
  <c r="M98" i="21" s="1"/>
  <c r="L102" i="21"/>
  <c r="Q102" i="21" s="1"/>
  <c r="K102" i="21"/>
  <c r="J102" i="21"/>
  <c r="J100" i="21" s="1"/>
  <c r="J98" i="21" s="1"/>
  <c r="I102" i="21"/>
  <c r="I100" i="21" s="1"/>
  <c r="G102" i="21"/>
  <c r="F102" i="21"/>
  <c r="E102" i="21"/>
  <c r="D102" i="21"/>
  <c r="C102" i="21"/>
  <c r="N101" i="21"/>
  <c r="L101" i="21" s="1"/>
  <c r="H101" i="21"/>
  <c r="F101" i="21"/>
  <c r="N100" i="21"/>
  <c r="N98" i="21" s="1"/>
  <c r="K100" i="21"/>
  <c r="G100" i="21"/>
  <c r="G98" i="21" s="1"/>
  <c r="E100" i="21"/>
  <c r="E98" i="21" s="1"/>
  <c r="E104" i="21" s="1"/>
  <c r="C100" i="21"/>
  <c r="P99" i="21"/>
  <c r="N99" i="21"/>
  <c r="L99" i="21"/>
  <c r="Q99" i="21" s="1"/>
  <c r="H99" i="21"/>
  <c r="F99" i="21"/>
  <c r="D99" i="21"/>
  <c r="O98" i="21"/>
  <c r="K98" i="21"/>
  <c r="K104" i="21" s="1"/>
  <c r="I98" i="21"/>
  <c r="C98" i="21"/>
  <c r="N97" i="21"/>
  <c r="L97" i="21" s="1"/>
  <c r="Q97" i="21" s="1"/>
  <c r="H97" i="21"/>
  <c r="P97" i="21" s="1"/>
  <c r="F97" i="21"/>
  <c r="D97" i="21" s="1"/>
  <c r="N96" i="21"/>
  <c r="H96" i="21"/>
  <c r="D96" i="21"/>
  <c r="O95" i="21"/>
  <c r="O94" i="21" s="1"/>
  <c r="M95" i="21"/>
  <c r="K95" i="21"/>
  <c r="J95" i="21"/>
  <c r="J94" i="21" s="1"/>
  <c r="J104" i="21" s="1"/>
  <c r="I95" i="21"/>
  <c r="I94" i="21" s="1"/>
  <c r="I104" i="21" s="1"/>
  <c r="G95" i="21"/>
  <c r="F95" i="21"/>
  <c r="E95" i="21"/>
  <c r="D95" i="21"/>
  <c r="D94" i="21" s="1"/>
  <c r="C95" i="21"/>
  <c r="C94" i="21" s="1"/>
  <c r="C104" i="21" s="1"/>
  <c r="M94" i="21"/>
  <c r="M104" i="21" s="1"/>
  <c r="K94" i="21"/>
  <c r="G94" i="21"/>
  <c r="F94" i="21"/>
  <c r="E94" i="21"/>
  <c r="M92" i="21"/>
  <c r="N91" i="21"/>
  <c r="L91" i="21" s="1"/>
  <c r="H91" i="21"/>
  <c r="F91" i="21"/>
  <c r="O90" i="21"/>
  <c r="N90" i="21"/>
  <c r="N89" i="21" s="1"/>
  <c r="M90" i="21"/>
  <c r="M89" i="21" s="1"/>
  <c r="K90" i="21"/>
  <c r="J90" i="21"/>
  <c r="I90" i="21"/>
  <c r="H90" i="21"/>
  <c r="G90" i="21"/>
  <c r="G89" i="21" s="1"/>
  <c r="E90" i="21"/>
  <c r="C90" i="21"/>
  <c r="O89" i="21"/>
  <c r="K89" i="21"/>
  <c r="J89" i="21"/>
  <c r="I89" i="21"/>
  <c r="E89" i="21"/>
  <c r="C89" i="21"/>
  <c r="Q88" i="21"/>
  <c r="P88" i="21"/>
  <c r="D88" i="21"/>
  <c r="O87" i="21"/>
  <c r="O86" i="21" s="1"/>
  <c r="N87" i="21"/>
  <c r="N86" i="21" s="1"/>
  <c r="M87" i="21"/>
  <c r="L87" i="21"/>
  <c r="K87" i="21"/>
  <c r="J87" i="21"/>
  <c r="J86" i="21" s="1"/>
  <c r="I87" i="21"/>
  <c r="I86" i="21" s="1"/>
  <c r="H87" i="21"/>
  <c r="P87" i="21" s="1"/>
  <c r="G87" i="21"/>
  <c r="F87" i="21"/>
  <c r="E87" i="21"/>
  <c r="E86" i="21" s="1"/>
  <c r="D87" i="21"/>
  <c r="D86" i="21" s="1"/>
  <c r="C87" i="21"/>
  <c r="C86" i="21" s="1"/>
  <c r="Q86" i="21"/>
  <c r="M86" i="21"/>
  <c r="L86" i="21"/>
  <c r="K86" i="21"/>
  <c r="G86" i="21"/>
  <c r="F86" i="21"/>
  <c r="Q85" i="21"/>
  <c r="P85" i="21"/>
  <c r="L85" i="21"/>
  <c r="H85" i="21"/>
  <c r="F85" i="21"/>
  <c r="D85" i="21"/>
  <c r="D84" i="21" s="1"/>
  <c r="D83" i="21" s="1"/>
  <c r="Q84" i="21"/>
  <c r="O84" i="21"/>
  <c r="M84" i="21"/>
  <c r="L84" i="21"/>
  <c r="K84" i="21"/>
  <c r="K83" i="21" s="1"/>
  <c r="J84" i="21"/>
  <c r="N85" i="21" s="1"/>
  <c r="N84" i="21" s="1"/>
  <c r="I84" i="21"/>
  <c r="I83" i="21" s="1"/>
  <c r="I92" i="21" s="1"/>
  <c r="H84" i="21"/>
  <c r="P84" i="21" s="1"/>
  <c r="G84" i="21"/>
  <c r="F84" i="21"/>
  <c r="E84" i="21"/>
  <c r="E83" i="21" s="1"/>
  <c r="C84" i="21"/>
  <c r="O83" i="21"/>
  <c r="O92" i="21" s="1"/>
  <c r="N83" i="21"/>
  <c r="M83" i="21"/>
  <c r="L83" i="21"/>
  <c r="H83" i="21"/>
  <c r="G83" i="21"/>
  <c r="F83" i="21"/>
  <c r="C83" i="21"/>
  <c r="E81" i="21"/>
  <c r="N80" i="21"/>
  <c r="N79" i="21" s="1"/>
  <c r="L80" i="21"/>
  <c r="H80" i="21"/>
  <c r="F80" i="21"/>
  <c r="O79" i="21"/>
  <c r="O77" i="21" s="1"/>
  <c r="M79" i="21"/>
  <c r="K79" i="21"/>
  <c r="J79" i="21"/>
  <c r="J77" i="21" s="1"/>
  <c r="I79" i="21"/>
  <c r="I77" i="21" s="1"/>
  <c r="I81" i="21" s="1"/>
  <c r="H79" i="21"/>
  <c r="G79" i="21"/>
  <c r="E79" i="21"/>
  <c r="C79" i="21"/>
  <c r="C77" i="21" s="1"/>
  <c r="N78" i="21"/>
  <c r="L78" i="21" s="1"/>
  <c r="H78" i="21"/>
  <c r="F78" i="21"/>
  <c r="N77" i="21"/>
  <c r="M77" i="21"/>
  <c r="K77" i="21"/>
  <c r="H77" i="21"/>
  <c r="G77" i="21"/>
  <c r="E77" i="21"/>
  <c r="P76" i="21"/>
  <c r="N76" i="21"/>
  <c r="L76" i="21"/>
  <c r="H76" i="21"/>
  <c r="H74" i="21" s="1"/>
  <c r="H73" i="21" s="1"/>
  <c r="F76" i="21"/>
  <c r="D76" i="21"/>
  <c r="Q76" i="21" s="1"/>
  <c r="N75" i="21"/>
  <c r="H75" i="21"/>
  <c r="F75" i="21"/>
  <c r="D75" i="21"/>
  <c r="O74" i="21"/>
  <c r="M74" i="21"/>
  <c r="M73" i="21" s="1"/>
  <c r="K74" i="21"/>
  <c r="K73" i="21" s="1"/>
  <c r="J74" i="21"/>
  <c r="J73" i="21" s="1"/>
  <c r="I74" i="21"/>
  <c r="G74" i="21"/>
  <c r="F74" i="21"/>
  <c r="F73" i="21" s="1"/>
  <c r="E74" i="21"/>
  <c r="E73" i="21" s="1"/>
  <c r="C74" i="21"/>
  <c r="O73" i="21"/>
  <c r="I73" i="21"/>
  <c r="G73" i="21"/>
  <c r="C73" i="21"/>
  <c r="N72" i="21"/>
  <c r="L72" i="21" s="1"/>
  <c r="H72" i="21"/>
  <c r="F72" i="21"/>
  <c r="D72" i="21" s="1"/>
  <c r="P72" i="21" s="1"/>
  <c r="N71" i="21"/>
  <c r="L71" i="21" s="1"/>
  <c r="H71" i="21"/>
  <c r="F71" i="21"/>
  <c r="D71" i="21" s="1"/>
  <c r="C71" i="21"/>
  <c r="N70" i="21"/>
  <c r="L70" i="21" s="1"/>
  <c r="H70" i="21"/>
  <c r="F70" i="21"/>
  <c r="D70" i="21" s="1"/>
  <c r="C70" i="21"/>
  <c r="N69" i="21"/>
  <c r="L69" i="21"/>
  <c r="Q69" i="21" s="1"/>
  <c r="H69" i="21"/>
  <c r="P69" i="21" s="1"/>
  <c r="F69" i="21"/>
  <c r="D69" i="21"/>
  <c r="N68" i="21"/>
  <c r="L68" i="21"/>
  <c r="H68" i="21"/>
  <c r="F68" i="21"/>
  <c r="D68" i="21" s="1"/>
  <c r="P67" i="21"/>
  <c r="N67" i="21"/>
  <c r="L67" i="21" s="1"/>
  <c r="H67" i="21"/>
  <c r="F67" i="21"/>
  <c r="D67" i="21" s="1"/>
  <c r="N66" i="21"/>
  <c r="L66" i="21"/>
  <c r="H66" i="21"/>
  <c r="F66" i="21"/>
  <c r="D66" i="21"/>
  <c r="P66" i="21" s="1"/>
  <c r="N65" i="21"/>
  <c r="L65" i="21" s="1"/>
  <c r="Q65" i="21" s="1"/>
  <c r="H65" i="21"/>
  <c r="F65" i="21"/>
  <c r="D65" i="21"/>
  <c r="P65" i="21" s="1"/>
  <c r="N64" i="21"/>
  <c r="L64" i="21" s="1"/>
  <c r="H64" i="21"/>
  <c r="H63" i="21" s="1"/>
  <c r="F64" i="21"/>
  <c r="O63" i="21"/>
  <c r="M63" i="21"/>
  <c r="M62" i="21" s="1"/>
  <c r="K63" i="21"/>
  <c r="K62" i="21" s="1"/>
  <c r="J63" i="21"/>
  <c r="I63" i="21"/>
  <c r="G63" i="21"/>
  <c r="G62" i="21" s="1"/>
  <c r="E63" i="21"/>
  <c r="C63" i="21"/>
  <c r="O62" i="21"/>
  <c r="J62" i="21"/>
  <c r="I62" i="21"/>
  <c r="E62" i="21"/>
  <c r="C62" i="21"/>
  <c r="L61" i="21"/>
  <c r="H61" i="21"/>
  <c r="D61" i="21"/>
  <c r="P60" i="21"/>
  <c r="N60" i="21"/>
  <c r="L60" i="21"/>
  <c r="H60" i="21"/>
  <c r="F60" i="21"/>
  <c r="D60" i="21"/>
  <c r="Q60" i="21" s="1"/>
  <c r="Q59" i="21"/>
  <c r="N59" i="21"/>
  <c r="L59" i="21" s="1"/>
  <c r="H59" i="21"/>
  <c r="P59" i="21" s="1"/>
  <c r="F59" i="21"/>
  <c r="D59" i="21"/>
  <c r="N58" i="21"/>
  <c r="L58" i="21" s="1"/>
  <c r="H58" i="21"/>
  <c r="H57" i="21" s="1"/>
  <c r="F58" i="21"/>
  <c r="O57" i="21"/>
  <c r="O56" i="21" s="1"/>
  <c r="O81" i="21" s="1"/>
  <c r="N57" i="21"/>
  <c r="N56" i="21" s="1"/>
  <c r="M57" i="21"/>
  <c r="M56" i="21" s="1"/>
  <c r="K57" i="21"/>
  <c r="K56" i="21" s="1"/>
  <c r="K81" i="21" s="1"/>
  <c r="J57" i="21"/>
  <c r="I57" i="21"/>
  <c r="I56" i="21" s="1"/>
  <c r="G57" i="21"/>
  <c r="G56" i="21" s="1"/>
  <c r="E57" i="21"/>
  <c r="C57" i="21"/>
  <c r="C56" i="21" s="1"/>
  <c r="C81" i="21" s="1"/>
  <c r="J56" i="21"/>
  <c r="H56" i="21"/>
  <c r="E56" i="21"/>
  <c r="O54" i="21"/>
  <c r="M53" i="21"/>
  <c r="H53" i="21"/>
  <c r="H52" i="21" s="1"/>
  <c r="E53" i="21"/>
  <c r="D53" i="21" s="1"/>
  <c r="D52" i="21" s="1"/>
  <c r="O52" i="21"/>
  <c r="N52" i="21"/>
  <c r="K52" i="21"/>
  <c r="J52" i="21"/>
  <c r="I52" i="21"/>
  <c r="T40" i="21" s="1"/>
  <c r="G52" i="21"/>
  <c r="F52" i="21"/>
  <c r="E52" i="21"/>
  <c r="C52" i="21"/>
  <c r="M51" i="21"/>
  <c r="L51" i="21" s="1"/>
  <c r="H51" i="21"/>
  <c r="E51" i="21"/>
  <c r="D51" i="21" s="1"/>
  <c r="M50" i="21"/>
  <c r="L50" i="21"/>
  <c r="H50" i="21"/>
  <c r="E50" i="21"/>
  <c r="D50" i="21" s="1"/>
  <c r="M49" i="21"/>
  <c r="L49" i="21"/>
  <c r="H49" i="21"/>
  <c r="E49" i="21"/>
  <c r="D49" i="21"/>
  <c r="M48" i="21"/>
  <c r="L48" i="21" s="1"/>
  <c r="L47" i="21" s="1"/>
  <c r="L46" i="21" s="1"/>
  <c r="H48" i="21"/>
  <c r="E48" i="21"/>
  <c r="D48" i="21" s="1"/>
  <c r="O47" i="21"/>
  <c r="O46" i="21" s="1"/>
  <c r="N47" i="21"/>
  <c r="K47" i="21"/>
  <c r="K46" i="21" s="1"/>
  <c r="J47" i="21"/>
  <c r="I47" i="21"/>
  <c r="G47" i="21"/>
  <c r="F47" i="21"/>
  <c r="F46" i="21" s="1"/>
  <c r="C47" i="21"/>
  <c r="C46" i="21" s="1"/>
  <c r="N46" i="21"/>
  <c r="J46" i="21"/>
  <c r="I46" i="21"/>
  <c r="G46" i="21"/>
  <c r="N45" i="21"/>
  <c r="L45" i="21" s="1"/>
  <c r="H45" i="21"/>
  <c r="D45" i="21"/>
  <c r="Q45" i="21" s="1"/>
  <c r="M44" i="21"/>
  <c r="L44" i="21" s="1"/>
  <c r="Q44" i="21" s="1"/>
  <c r="H44" i="21"/>
  <c r="E44" i="21"/>
  <c r="D44" i="21"/>
  <c r="P44" i="21" s="1"/>
  <c r="M43" i="21"/>
  <c r="L43" i="21"/>
  <c r="H43" i="21"/>
  <c r="E43" i="21"/>
  <c r="D43" i="21" s="1"/>
  <c r="L42" i="21"/>
  <c r="H42" i="21"/>
  <c r="E42" i="21"/>
  <c r="D42" i="21"/>
  <c r="Q41" i="21"/>
  <c r="M41" i="21"/>
  <c r="L41" i="21" s="1"/>
  <c r="H41" i="21"/>
  <c r="P41" i="21" s="1"/>
  <c r="E41" i="21"/>
  <c r="D41" i="21"/>
  <c r="M40" i="21"/>
  <c r="L40" i="21"/>
  <c r="H40" i="21"/>
  <c r="H39" i="21" s="1"/>
  <c r="E40" i="21"/>
  <c r="D40" i="21"/>
  <c r="O39" i="21"/>
  <c r="N39" i="21"/>
  <c r="L39" i="21"/>
  <c r="K39" i="21"/>
  <c r="J39" i="21"/>
  <c r="I39" i="21"/>
  <c r="G39" i="21"/>
  <c r="F39" i="21"/>
  <c r="E39" i="21"/>
  <c r="C39" i="21"/>
  <c r="N38" i="21"/>
  <c r="N37" i="21" s="1"/>
  <c r="L38" i="21"/>
  <c r="H38" i="21"/>
  <c r="H37" i="21" s="1"/>
  <c r="P37" i="21" s="1"/>
  <c r="F38" i="21"/>
  <c r="D38" i="21" s="1"/>
  <c r="D37" i="21" s="1"/>
  <c r="O37" i="21"/>
  <c r="M37" i="21"/>
  <c r="K37" i="21"/>
  <c r="J37" i="21"/>
  <c r="I37" i="21"/>
  <c r="G37" i="21"/>
  <c r="G21" i="21" s="1"/>
  <c r="E37" i="21"/>
  <c r="C37" i="21"/>
  <c r="N36" i="21"/>
  <c r="L36" i="21"/>
  <c r="H36" i="21"/>
  <c r="F36" i="21"/>
  <c r="D36" i="21"/>
  <c r="N35" i="21"/>
  <c r="L35" i="21" s="1"/>
  <c r="H35" i="21"/>
  <c r="F35" i="21"/>
  <c r="D35" i="21" s="1"/>
  <c r="N34" i="21"/>
  <c r="L34" i="21"/>
  <c r="Q34" i="21" s="1"/>
  <c r="H34" i="21"/>
  <c r="P34" i="21" s="1"/>
  <c r="F34" i="21"/>
  <c r="D34" i="21"/>
  <c r="N33" i="21"/>
  <c r="L33" i="21"/>
  <c r="H33" i="21"/>
  <c r="F33" i="21"/>
  <c r="D33" i="21" s="1"/>
  <c r="C33" i="21"/>
  <c r="N32" i="21"/>
  <c r="L32" i="21"/>
  <c r="H32" i="21"/>
  <c r="F32" i="21"/>
  <c r="D32" i="21" s="1"/>
  <c r="N31" i="21"/>
  <c r="L31" i="21" s="1"/>
  <c r="H31" i="21"/>
  <c r="F31" i="21"/>
  <c r="D31" i="21"/>
  <c r="C31" i="21"/>
  <c r="N30" i="21"/>
  <c r="N22" i="21" s="1"/>
  <c r="H30" i="21"/>
  <c r="F30" i="21"/>
  <c r="D30" i="21"/>
  <c r="N29" i="21"/>
  <c r="L29" i="21"/>
  <c r="H29" i="21"/>
  <c r="C29" i="21"/>
  <c r="F29" i="21" s="1"/>
  <c r="D29" i="21" s="1"/>
  <c r="N28" i="21"/>
  <c r="L28" i="21"/>
  <c r="H28" i="21"/>
  <c r="F28" i="21"/>
  <c r="D28" i="21"/>
  <c r="N27" i="21"/>
  <c r="L27" i="21" s="1"/>
  <c r="H27" i="21"/>
  <c r="F27" i="21"/>
  <c r="D27" i="21"/>
  <c r="N26" i="21"/>
  <c r="L26" i="21"/>
  <c r="H26" i="21"/>
  <c r="F26" i="21"/>
  <c r="D26" i="21" s="1"/>
  <c r="N25" i="21"/>
  <c r="L25" i="21"/>
  <c r="Q25" i="21" s="1"/>
  <c r="H25" i="21"/>
  <c r="P25" i="21" s="1"/>
  <c r="F25" i="21"/>
  <c r="D25" i="21" s="1"/>
  <c r="N24" i="21"/>
  <c r="L24" i="21"/>
  <c r="H24" i="21"/>
  <c r="F24" i="21"/>
  <c r="N23" i="21"/>
  <c r="L23" i="21"/>
  <c r="H23" i="21"/>
  <c r="P23" i="21" s="1"/>
  <c r="F23" i="21"/>
  <c r="D23" i="21"/>
  <c r="O22" i="21"/>
  <c r="M22" i="21"/>
  <c r="K22" i="21"/>
  <c r="K21" i="21" s="1"/>
  <c r="J22" i="21"/>
  <c r="J21" i="21" s="1"/>
  <c r="I22" i="21"/>
  <c r="I21" i="21" s="1"/>
  <c r="I54" i="21" s="1"/>
  <c r="I105" i="21" s="1"/>
  <c r="G22" i="21"/>
  <c r="E22" i="21"/>
  <c r="E21" i="21" s="1"/>
  <c r="O21" i="21"/>
  <c r="M21" i="21"/>
  <c r="N20" i="21"/>
  <c r="L20" i="21"/>
  <c r="H20" i="21"/>
  <c r="F20" i="21"/>
  <c r="D20" i="21"/>
  <c r="Q20" i="21" s="1"/>
  <c r="N19" i="21"/>
  <c r="L19" i="21" s="1"/>
  <c r="Q19" i="21" s="1"/>
  <c r="H19" i="21"/>
  <c r="F19" i="21"/>
  <c r="F18" i="21" s="1"/>
  <c r="F17" i="21" s="1"/>
  <c r="D19" i="21"/>
  <c r="O18" i="21"/>
  <c r="N18" i="21"/>
  <c r="M18" i="21"/>
  <c r="M17" i="21" s="1"/>
  <c r="L18" i="21"/>
  <c r="L17" i="21" s="1"/>
  <c r="K18" i="21"/>
  <c r="J18" i="21"/>
  <c r="I18" i="21"/>
  <c r="G18" i="21"/>
  <c r="E18" i="21"/>
  <c r="E17" i="21" s="1"/>
  <c r="C18" i="21"/>
  <c r="O17" i="21"/>
  <c r="N17" i="21"/>
  <c r="K17" i="21"/>
  <c r="J17" i="21"/>
  <c r="J54" i="21" s="1"/>
  <c r="I17" i="21"/>
  <c r="G17" i="21"/>
  <c r="G54" i="21" s="1"/>
  <c r="C17" i="21"/>
  <c r="L23" i="20" l="1"/>
  <c r="Q23" i="20" s="1"/>
  <c r="L28" i="20"/>
  <c r="Q28" i="20" s="1"/>
  <c r="Q30" i="20"/>
  <c r="D66" i="20"/>
  <c r="D62" i="20" s="1"/>
  <c r="D87" i="20" s="1"/>
  <c r="L47" i="20"/>
  <c r="Q47" i="20" s="1"/>
  <c r="P47" i="20"/>
  <c r="H95" i="20"/>
  <c r="C138" i="20"/>
  <c r="L144" i="20"/>
  <c r="Q144" i="20" s="1"/>
  <c r="O151" i="20"/>
  <c r="H151" i="20"/>
  <c r="P151" i="20" s="1"/>
  <c r="Q32" i="20"/>
  <c r="L50" i="20"/>
  <c r="Q50" i="20" s="1"/>
  <c r="P50" i="20"/>
  <c r="N66" i="20"/>
  <c r="H148" i="20"/>
  <c r="P148" i="20" s="1"/>
  <c r="O148" i="20"/>
  <c r="L148" i="20" s="1"/>
  <c r="Q148" i="20" s="1"/>
  <c r="L150" i="20"/>
  <c r="Q150" i="20" s="1"/>
  <c r="O157" i="20"/>
  <c r="H157" i="20"/>
  <c r="P157" i="20" s="1"/>
  <c r="I27" i="20"/>
  <c r="H24" i="20"/>
  <c r="I23" i="20"/>
  <c r="K24" i="20"/>
  <c r="K23" i="20" s="1"/>
  <c r="K55" i="20" s="1"/>
  <c r="Q58" i="20"/>
  <c r="D57" i="20"/>
  <c r="Q57" i="20" s="1"/>
  <c r="L95" i="20"/>
  <c r="H154" i="20"/>
  <c r="P154" i="20" s="1"/>
  <c r="O154" i="20"/>
  <c r="L156" i="20"/>
  <c r="Q156" i="20" s="1"/>
  <c r="E55" i="20"/>
  <c r="E24" i="20"/>
  <c r="L91" i="20"/>
  <c r="Q91" i="20" s="1"/>
  <c r="Q92" i="20"/>
  <c r="L131" i="20"/>
  <c r="M130" i="20"/>
  <c r="F55" i="20"/>
  <c r="Q40" i="20"/>
  <c r="L39" i="20"/>
  <c r="L41" i="20"/>
  <c r="Q41" i="20" s="1"/>
  <c r="Q42" i="20"/>
  <c r="N62" i="20"/>
  <c r="N87" i="20" s="1"/>
  <c r="E171" i="20"/>
  <c r="P58" i="20"/>
  <c r="H57" i="20"/>
  <c r="Q101" i="20"/>
  <c r="L100" i="20"/>
  <c r="Q100" i="20" s="1"/>
  <c r="H145" i="20"/>
  <c r="P145" i="20" s="1"/>
  <c r="O145" i="20"/>
  <c r="L145" i="20" s="1"/>
  <c r="Q145" i="20" s="1"/>
  <c r="N28" i="20"/>
  <c r="M24" i="20"/>
  <c r="L24" i="20" s="1"/>
  <c r="Q24" i="20" s="1"/>
  <c r="D27" i="20"/>
  <c r="H31" i="20"/>
  <c r="N31" i="20"/>
  <c r="D46" i="20"/>
  <c r="N47" i="20"/>
  <c r="H49" i="20"/>
  <c r="F51" i="20"/>
  <c r="C53" i="20"/>
  <c r="C51" i="20" s="1"/>
  <c r="C55" i="20" s="1"/>
  <c r="L71" i="20"/>
  <c r="Q71" i="20" s="1"/>
  <c r="Q82" i="20"/>
  <c r="P86" i="20"/>
  <c r="H85" i="20"/>
  <c r="P90" i="20"/>
  <c r="D89" i="20"/>
  <c r="Q89" i="20" s="1"/>
  <c r="N104" i="20"/>
  <c r="L104" i="20" s="1"/>
  <c r="Q104" i="20" s="1"/>
  <c r="H104" i="20"/>
  <c r="P104" i="20" s="1"/>
  <c r="Q119" i="20"/>
  <c r="L106" i="20"/>
  <c r="Q106" i="20" s="1"/>
  <c r="P127" i="20"/>
  <c r="L127" i="20"/>
  <c r="Q127" i="20" s="1"/>
  <c r="M141" i="20"/>
  <c r="N160" i="20"/>
  <c r="Q164" i="20"/>
  <c r="Q180" i="20"/>
  <c r="H173" i="20"/>
  <c r="P175" i="20"/>
  <c r="O24" i="20"/>
  <c r="O23" i="20" s="1"/>
  <c r="O55" i="20" s="1"/>
  <c r="I45" i="20"/>
  <c r="J46" i="20"/>
  <c r="P53" i="20"/>
  <c r="Q60" i="20"/>
  <c r="F66" i="20"/>
  <c r="F62" i="20" s="1"/>
  <c r="F87" i="20" s="1"/>
  <c r="F227" i="20" s="1"/>
  <c r="D73" i="20"/>
  <c r="P73" i="20" s="1"/>
  <c r="Q86" i="20"/>
  <c r="K94" i="20"/>
  <c r="K138" i="20" s="1"/>
  <c r="N130" i="20"/>
  <c r="L132" i="20"/>
  <c r="Q132" i="20" s="1"/>
  <c r="H149" i="20"/>
  <c r="P149" i="20" s="1"/>
  <c r="H155" i="20"/>
  <c r="P155" i="20" s="1"/>
  <c r="D159" i="20"/>
  <c r="L175" i="20"/>
  <c r="Q182" i="20"/>
  <c r="L190" i="20"/>
  <c r="Q190" i="20" s="1"/>
  <c r="P198" i="20"/>
  <c r="P201" i="20"/>
  <c r="L201" i="20"/>
  <c r="Q201" i="20" s="1"/>
  <c r="P208" i="20"/>
  <c r="H202" i="20"/>
  <c r="P202" i="20" s="1"/>
  <c r="Q187" i="20"/>
  <c r="Q209" i="20"/>
  <c r="L202" i="20"/>
  <c r="Q202" i="20" s="1"/>
  <c r="N39" i="20"/>
  <c r="H80" i="20"/>
  <c r="P80" i="20" s="1"/>
  <c r="Q81" i="20"/>
  <c r="P89" i="20"/>
  <c r="D95" i="20"/>
  <c r="D94" i="20" s="1"/>
  <c r="H97" i="20"/>
  <c r="P120" i="20"/>
  <c r="J142" i="20"/>
  <c r="D142" i="20"/>
  <c r="Q142" i="20" s="1"/>
  <c r="I159" i="20"/>
  <c r="H161" i="20"/>
  <c r="P161" i="20" s="1"/>
  <c r="J160" i="20"/>
  <c r="J159" i="20" s="1"/>
  <c r="J173" i="20"/>
  <c r="J218" i="20" s="1"/>
  <c r="N181" i="20"/>
  <c r="L181" i="20" s="1"/>
  <c r="Q181" i="20" s="1"/>
  <c r="H181" i="20"/>
  <c r="P181" i="20" s="1"/>
  <c r="P34" i="20"/>
  <c r="L66" i="20"/>
  <c r="Q66" i="20" s="1"/>
  <c r="N72" i="20"/>
  <c r="L72" i="20" s="1"/>
  <c r="Q72" i="20" s="1"/>
  <c r="H72" i="20"/>
  <c r="Q73" i="20"/>
  <c r="Q85" i="20"/>
  <c r="M138" i="20"/>
  <c r="N105" i="20"/>
  <c r="L105" i="20" s="1"/>
  <c r="Q105" i="20" s="1"/>
  <c r="H105" i="20"/>
  <c r="P105" i="20" s="1"/>
  <c r="P129" i="20"/>
  <c r="D128" i="20"/>
  <c r="Q128" i="20" s="1"/>
  <c r="H144" i="20"/>
  <c r="P144" i="20" s="1"/>
  <c r="H150" i="20"/>
  <c r="P150" i="20" s="1"/>
  <c r="H156" i="20"/>
  <c r="P156" i="20" s="1"/>
  <c r="P184" i="20"/>
  <c r="N197" i="20"/>
  <c r="L197" i="20" s="1"/>
  <c r="Q197" i="20" s="1"/>
  <c r="H197" i="20"/>
  <c r="P197" i="20" s="1"/>
  <c r="P226" i="20"/>
  <c r="N138" i="20"/>
  <c r="D33" i="20"/>
  <c r="Q33" i="20" s="1"/>
  <c r="D39" i="20"/>
  <c r="P39" i="20" s="1"/>
  <c r="P71" i="20"/>
  <c r="P92" i="20"/>
  <c r="H91" i="20"/>
  <c r="P91" i="20" s="1"/>
  <c r="H131" i="20"/>
  <c r="I130" i="20"/>
  <c r="I138" i="20" s="1"/>
  <c r="H146" i="20"/>
  <c r="P146" i="20" s="1"/>
  <c r="L147" i="20"/>
  <c r="Q147" i="20" s="1"/>
  <c r="L149" i="20"/>
  <c r="Q149" i="20" s="1"/>
  <c r="H152" i="20"/>
  <c r="P152" i="20" s="1"/>
  <c r="L153" i="20"/>
  <c r="Q153" i="20" s="1"/>
  <c r="L155" i="20"/>
  <c r="Q155" i="20" s="1"/>
  <c r="P188" i="20"/>
  <c r="D187" i="20"/>
  <c r="P187" i="20" s="1"/>
  <c r="Q188" i="20"/>
  <c r="F218" i="20"/>
  <c r="Q214" i="20"/>
  <c r="G218" i="20"/>
  <c r="D131" i="20"/>
  <c r="E130" i="20"/>
  <c r="P136" i="20"/>
  <c r="G143" i="20"/>
  <c r="L151" i="20"/>
  <c r="Q151" i="20" s="1"/>
  <c r="L157" i="20"/>
  <c r="Q157" i="20" s="1"/>
  <c r="Q198" i="20"/>
  <c r="L224" i="20"/>
  <c r="Q224" i="20" s="1"/>
  <c r="Q225" i="20"/>
  <c r="E140" i="20"/>
  <c r="I141" i="20"/>
  <c r="L154" i="20"/>
  <c r="Q154" i="20" s="1"/>
  <c r="K159" i="20"/>
  <c r="N190" i="20"/>
  <c r="N173" i="20" s="1"/>
  <c r="N218" i="20" s="1"/>
  <c r="D210" i="20"/>
  <c r="M218" i="20"/>
  <c r="P215" i="20"/>
  <c r="Q215" i="20"/>
  <c r="L216" i="20"/>
  <c r="Q216" i="20" s="1"/>
  <c r="Q217" i="20"/>
  <c r="C226" i="20"/>
  <c r="L222" i="20"/>
  <c r="Q223" i="20"/>
  <c r="Q137" i="20"/>
  <c r="L136" i="20"/>
  <c r="P174" i="20"/>
  <c r="Q203" i="20"/>
  <c r="P206" i="20"/>
  <c r="I218" i="20"/>
  <c r="D213" i="20"/>
  <c r="P213" i="20" s="1"/>
  <c r="E226" i="20"/>
  <c r="I226" i="20"/>
  <c r="O226" i="20"/>
  <c r="L220" i="20"/>
  <c r="Q220" i="20" s="1"/>
  <c r="L213" i="20"/>
  <c r="Q213" i="20" s="1"/>
  <c r="F54" i="21"/>
  <c r="Q43" i="21"/>
  <c r="P43" i="21"/>
  <c r="N21" i="21"/>
  <c r="N54" i="21" s="1"/>
  <c r="D39" i="21"/>
  <c r="Q39" i="21" s="1"/>
  <c r="P63" i="21"/>
  <c r="H62" i="21"/>
  <c r="K54" i="21"/>
  <c r="K105" i="21" s="1"/>
  <c r="Q38" i="21"/>
  <c r="E47" i="21"/>
  <c r="E46" i="21" s="1"/>
  <c r="P64" i="21"/>
  <c r="Q66" i="21"/>
  <c r="H22" i="21"/>
  <c r="Q23" i="21"/>
  <c r="P45" i="21"/>
  <c r="G81" i="21"/>
  <c r="G105" i="21" s="1"/>
  <c r="H86" i="21"/>
  <c r="P86" i="21" s="1"/>
  <c r="F104" i="21"/>
  <c r="L98" i="21"/>
  <c r="Q98" i="21" s="1"/>
  <c r="P26" i="21"/>
  <c r="Q40" i="21"/>
  <c r="J81" i="21"/>
  <c r="J105" i="21" s="1"/>
  <c r="S113" i="21" s="1"/>
  <c r="D58" i="21"/>
  <c r="F57" i="21"/>
  <c r="F56" i="21" s="1"/>
  <c r="F81" i="21" s="1"/>
  <c r="P75" i="21"/>
  <c r="D74" i="21"/>
  <c r="L79" i="21"/>
  <c r="Q87" i="21"/>
  <c r="Q91" i="21"/>
  <c r="L90" i="21"/>
  <c r="G104" i="21"/>
  <c r="P20" i="21"/>
  <c r="C22" i="21"/>
  <c r="C21" i="21" s="1"/>
  <c r="C54" i="21" s="1"/>
  <c r="C105" i="21" s="1"/>
  <c r="Q26" i="21"/>
  <c r="L30" i="21"/>
  <c r="L22" i="21" s="1"/>
  <c r="C92" i="21"/>
  <c r="N92" i="21"/>
  <c r="P101" i="21"/>
  <c r="F92" i="21"/>
  <c r="E54" i="21"/>
  <c r="M81" i="21"/>
  <c r="Q64" i="21"/>
  <c r="L63" i="21"/>
  <c r="L75" i="21"/>
  <c r="N74" i="21"/>
  <c r="N73" i="21" s="1"/>
  <c r="H89" i="21"/>
  <c r="H95" i="21"/>
  <c r="P96" i="21"/>
  <c r="D24" i="21"/>
  <c r="D22" i="21" s="1"/>
  <c r="D21" i="21" s="1"/>
  <c r="F22" i="21"/>
  <c r="F21" i="21" s="1"/>
  <c r="L53" i="21"/>
  <c r="L52" i="21" s="1"/>
  <c r="M52" i="21"/>
  <c r="G92" i="21"/>
  <c r="P100" i="21"/>
  <c r="H98" i="21"/>
  <c r="Q58" i="21"/>
  <c r="L57" i="21"/>
  <c r="D18" i="21"/>
  <c r="F37" i="21"/>
  <c r="R55" i="21"/>
  <c r="P38" i="21"/>
  <c r="Q24" i="21"/>
  <c r="L37" i="21"/>
  <c r="Q37" i="21" s="1"/>
  <c r="P68" i="21"/>
  <c r="D80" i="21"/>
  <c r="D79" i="21" s="1"/>
  <c r="P79" i="21" s="1"/>
  <c r="F79" i="21"/>
  <c r="P19" i="21"/>
  <c r="P40" i="21"/>
  <c r="H81" i="21"/>
  <c r="N63" i="21"/>
  <c r="N62" i="21" s="1"/>
  <c r="N81" i="21" s="1"/>
  <c r="Q68" i="21"/>
  <c r="Q83" i="21"/>
  <c r="H18" i="21"/>
  <c r="D47" i="21"/>
  <c r="D46" i="21" s="1"/>
  <c r="D78" i="21"/>
  <c r="F77" i="21"/>
  <c r="H92" i="21"/>
  <c r="P83" i="21"/>
  <c r="L100" i="21"/>
  <c r="Q100" i="21" s="1"/>
  <c r="P103" i="21"/>
  <c r="S40" i="21"/>
  <c r="U40" i="21" s="1"/>
  <c r="M39" i="21"/>
  <c r="M54" i="21" s="1"/>
  <c r="M105" i="21" s="1"/>
  <c r="S111" i="21" s="1"/>
  <c r="H47" i="21"/>
  <c r="H46" i="21" s="1"/>
  <c r="D64" i="21"/>
  <c r="D63" i="21" s="1"/>
  <c r="D62" i="21" s="1"/>
  <c r="F63" i="21"/>
  <c r="F62" i="21" s="1"/>
  <c r="Q67" i="21"/>
  <c r="Q72" i="21"/>
  <c r="E92" i="21"/>
  <c r="K92" i="21"/>
  <c r="D91" i="21"/>
  <c r="F90" i="21"/>
  <c r="F89" i="21" s="1"/>
  <c r="O104" i="21"/>
  <c r="O105" i="21" s="1"/>
  <c r="D98" i="21"/>
  <c r="D104" i="21" s="1"/>
  <c r="P102" i="21"/>
  <c r="D101" i="21"/>
  <c r="D100" i="21" s="1"/>
  <c r="F100" i="21"/>
  <c r="F98" i="21" s="1"/>
  <c r="L96" i="21"/>
  <c r="N95" i="21"/>
  <c r="N94" i="21" s="1"/>
  <c r="N104" i="21" s="1"/>
  <c r="M47" i="21"/>
  <c r="M46" i="21" s="1"/>
  <c r="J83" i="21"/>
  <c r="J92" i="21" s="1"/>
  <c r="G140" i="20" l="1"/>
  <c r="G171" i="20" s="1"/>
  <c r="G227" i="20" s="1"/>
  <c r="K143" i="20"/>
  <c r="D138" i="20"/>
  <c r="H218" i="20"/>
  <c r="C227" i="20"/>
  <c r="E227" i="20"/>
  <c r="L135" i="20"/>
  <c r="Q135" i="20" s="1"/>
  <c r="Q136" i="20"/>
  <c r="D173" i="20"/>
  <c r="P173" i="20" s="1"/>
  <c r="H160" i="20"/>
  <c r="P160" i="20" s="1"/>
  <c r="L173" i="20"/>
  <c r="Q173" i="20" s="1"/>
  <c r="Q175" i="20"/>
  <c r="P128" i="20"/>
  <c r="H84" i="20"/>
  <c r="P84" i="20" s="1"/>
  <c r="P85" i="20"/>
  <c r="P49" i="20"/>
  <c r="L49" i="20"/>
  <c r="Q49" i="20" s="1"/>
  <c r="P57" i="20"/>
  <c r="Q95" i="20"/>
  <c r="L94" i="20"/>
  <c r="L62" i="20"/>
  <c r="Q39" i="20"/>
  <c r="H27" i="20"/>
  <c r="P27" i="20" s="1"/>
  <c r="M27" i="20"/>
  <c r="L27" i="20" s="1"/>
  <c r="Q27" i="20" s="1"/>
  <c r="H94" i="20"/>
  <c r="P95" i="20"/>
  <c r="D31" i="20"/>
  <c r="D55" i="20" s="1"/>
  <c r="L210" i="20"/>
  <c r="N159" i="20"/>
  <c r="L160" i="20"/>
  <c r="Q160" i="20" s="1"/>
  <c r="L130" i="20"/>
  <c r="Q130" i="20" s="1"/>
  <c r="Q131" i="20"/>
  <c r="P24" i="20"/>
  <c r="H23" i="20"/>
  <c r="P23" i="20" s="1"/>
  <c r="L226" i="20"/>
  <c r="Q222" i="20"/>
  <c r="D130" i="20"/>
  <c r="E138" i="20"/>
  <c r="H130" i="20"/>
  <c r="P130" i="20" s="1"/>
  <c r="P131" i="20"/>
  <c r="J171" i="20"/>
  <c r="H46" i="20"/>
  <c r="N46" i="20"/>
  <c r="J44" i="20"/>
  <c r="M140" i="20"/>
  <c r="L141" i="20"/>
  <c r="Q141" i="20" s="1"/>
  <c r="P33" i="20"/>
  <c r="L31" i="20"/>
  <c r="H141" i="20"/>
  <c r="P141" i="20" s="1"/>
  <c r="I140" i="20"/>
  <c r="H142" i="20"/>
  <c r="P142" i="20" s="1"/>
  <c r="J140" i="20"/>
  <c r="I44" i="20"/>
  <c r="M45" i="20"/>
  <c r="L45" i="20" s="1"/>
  <c r="Q45" i="20" s="1"/>
  <c r="H45" i="20"/>
  <c r="P45" i="20" s="1"/>
  <c r="D218" i="20"/>
  <c r="P210" i="20"/>
  <c r="H66" i="20"/>
  <c r="P72" i="20"/>
  <c r="H159" i="20"/>
  <c r="I171" i="20"/>
  <c r="L21" i="21"/>
  <c r="Q22" i="21"/>
  <c r="T111" i="21"/>
  <c r="R113" i="21"/>
  <c r="T113" i="21" s="1"/>
  <c r="H94" i="21"/>
  <c r="P95" i="21"/>
  <c r="E105" i="21"/>
  <c r="R111" i="21" s="1"/>
  <c r="L74" i="21"/>
  <c r="Q75" i="21"/>
  <c r="P39" i="21"/>
  <c r="L62" i="21"/>
  <c r="Q62" i="21" s="1"/>
  <c r="Q63" i="21"/>
  <c r="D57" i="21"/>
  <c r="P58" i="21"/>
  <c r="N105" i="21"/>
  <c r="L95" i="21"/>
  <c r="Q96" i="21"/>
  <c r="D77" i="21"/>
  <c r="P77" i="21" s="1"/>
  <c r="P78" i="21"/>
  <c r="P98" i="21"/>
  <c r="Q79" i="21"/>
  <c r="P22" i="21"/>
  <c r="H21" i="21"/>
  <c r="P21" i="21" s="1"/>
  <c r="D90" i="21"/>
  <c r="P91" i="21"/>
  <c r="L77" i="21"/>
  <c r="Q77" i="21" s="1"/>
  <c r="Q80" i="21"/>
  <c r="P80" i="21"/>
  <c r="P24" i="21"/>
  <c r="Q101" i="21"/>
  <c r="P18" i="21"/>
  <c r="H17" i="21"/>
  <c r="Q78" i="21"/>
  <c r="P74" i="21"/>
  <c r="D73" i="21"/>
  <c r="P73" i="21" s="1"/>
  <c r="P62" i="21"/>
  <c r="D17" i="21"/>
  <c r="Q18" i="21"/>
  <c r="L89" i="21"/>
  <c r="L56" i="21"/>
  <c r="Q57" i="21"/>
  <c r="F105" i="21"/>
  <c r="D227" i="20" l="1"/>
  <c r="L46" i="20"/>
  <c r="Q46" i="20" s="1"/>
  <c r="P46" i="20"/>
  <c r="H138" i="20"/>
  <c r="P138" i="20" s="1"/>
  <c r="P94" i="20"/>
  <c r="P159" i="20"/>
  <c r="H140" i="20"/>
  <c r="P140" i="20" s="1"/>
  <c r="Q226" i="20"/>
  <c r="K140" i="20"/>
  <c r="K171" i="20" s="1"/>
  <c r="K227" i="20" s="1"/>
  <c r="O143" i="20"/>
  <c r="H143" i="20"/>
  <c r="P143" i="20" s="1"/>
  <c r="N171" i="20"/>
  <c r="L159" i="20"/>
  <c r="H62" i="20"/>
  <c r="P66" i="20"/>
  <c r="M171" i="20"/>
  <c r="Q210" i="20"/>
  <c r="L218" i="20"/>
  <c r="Q218" i="20" s="1"/>
  <c r="D140" i="20"/>
  <c r="D171" i="20" s="1"/>
  <c r="H44" i="20"/>
  <c r="M44" i="20"/>
  <c r="I55" i="20"/>
  <c r="I227" i="20" s="1"/>
  <c r="N44" i="20"/>
  <c r="N55" i="20" s="1"/>
  <c r="J55" i="20"/>
  <c r="J227" i="20" s="1"/>
  <c r="L87" i="20"/>
  <c r="Q87" i="20" s="1"/>
  <c r="Q62" i="20"/>
  <c r="Q31" i="20"/>
  <c r="P31" i="20"/>
  <c r="Q94" i="20"/>
  <c r="L138" i="20"/>
  <c r="Q138" i="20" s="1"/>
  <c r="P218" i="20"/>
  <c r="L92" i="21"/>
  <c r="Q95" i="21"/>
  <c r="L94" i="21"/>
  <c r="D54" i="21"/>
  <c r="Q17" i="21"/>
  <c r="H54" i="21"/>
  <c r="P17" i="21"/>
  <c r="Q74" i="21"/>
  <c r="L73" i="21"/>
  <c r="Q73" i="21" s="1"/>
  <c r="L81" i="21"/>
  <c r="D56" i="21"/>
  <c r="P57" i="21"/>
  <c r="D89" i="21"/>
  <c r="P90" i="21"/>
  <c r="Q21" i="21"/>
  <c r="L54" i="21"/>
  <c r="Q90" i="21"/>
  <c r="H104" i="21"/>
  <c r="P104" i="21" s="1"/>
  <c r="P94" i="21"/>
  <c r="Q159" i="20" l="1"/>
  <c r="N227" i="20"/>
  <c r="L44" i="20"/>
  <c r="M55" i="20"/>
  <c r="M227" i="20" s="1"/>
  <c r="O140" i="20"/>
  <c r="L143" i="20"/>
  <c r="Q143" i="20" s="1"/>
  <c r="H171" i="20"/>
  <c r="P44" i="20"/>
  <c r="H55" i="20"/>
  <c r="P55" i="20" s="1"/>
  <c r="H87" i="20"/>
  <c r="P87" i="20" s="1"/>
  <c r="P62" i="20"/>
  <c r="L104" i="21"/>
  <c r="Q104" i="21" s="1"/>
  <c r="Q94" i="21"/>
  <c r="D92" i="21"/>
  <c r="P92" i="21" s="1"/>
  <c r="P89" i="21"/>
  <c r="D81" i="21"/>
  <c r="P81" i="21" s="1"/>
  <c r="P56" i="21"/>
  <c r="P54" i="21"/>
  <c r="H105" i="21"/>
  <c r="Q89" i="21"/>
  <c r="Q54" i="21"/>
  <c r="Q56" i="21"/>
  <c r="Q44" i="20" l="1"/>
  <c r="L55" i="20"/>
  <c r="Q55" i="20" s="1"/>
  <c r="P171" i="20"/>
  <c r="H227" i="20"/>
  <c r="P227" i="20" s="1"/>
  <c r="O171" i="20"/>
  <c r="O227" i="20" s="1"/>
  <c r="L140" i="20"/>
  <c r="L105" i="21"/>
  <c r="D105" i="21"/>
  <c r="P105" i="21" s="1"/>
  <c r="Q92" i="21"/>
  <c r="Q81" i="21"/>
  <c r="Q140" i="20" l="1"/>
  <c r="L171" i="20"/>
  <c r="Q105" i="21"/>
  <c r="Q171" i="20" l="1"/>
  <c r="L227" i="20"/>
  <c r="Q227" i="20" s="1"/>
  <c r="N28" i="15" l="1"/>
  <c r="L31" i="14"/>
  <c r="H31" i="14"/>
  <c r="H28" i="14" s="1"/>
  <c r="F31" i="14"/>
  <c r="D31" i="14"/>
  <c r="Q30" i="14"/>
  <c r="L30" i="14"/>
  <c r="H30" i="14"/>
  <c r="P30" i="14" s="1"/>
  <c r="F30" i="14"/>
  <c r="D30" i="14"/>
  <c r="Q29" i="14"/>
  <c r="L29" i="14"/>
  <c r="H29" i="14"/>
  <c r="P29" i="14" s="1"/>
  <c r="F29" i="14"/>
  <c r="D29" i="14"/>
  <c r="O28" i="14"/>
  <c r="N28" i="14"/>
  <c r="M28" i="14"/>
  <c r="L28" i="14"/>
  <c r="K28" i="14"/>
  <c r="J28" i="14"/>
  <c r="I28" i="14"/>
  <c r="G28" i="14"/>
  <c r="F28" i="14"/>
  <c r="E28" i="14"/>
  <c r="D28" i="14"/>
  <c r="C28" i="14"/>
  <c r="N27" i="14"/>
  <c r="L27" i="14" s="1"/>
  <c r="H27" i="14"/>
  <c r="F27" i="14"/>
  <c r="D27" i="14" s="1"/>
  <c r="D26" i="14" s="1"/>
  <c r="O26" i="14"/>
  <c r="O25" i="14" s="1"/>
  <c r="O32" i="14" s="1"/>
  <c r="M26" i="14"/>
  <c r="M25" i="14" s="1"/>
  <c r="M32" i="14" s="1"/>
  <c r="K26" i="14"/>
  <c r="J26" i="14"/>
  <c r="I26" i="14"/>
  <c r="I25" i="14" s="1"/>
  <c r="I32" i="14" s="1"/>
  <c r="H26" i="14"/>
  <c r="H25" i="14" s="1"/>
  <c r="G26" i="14"/>
  <c r="G25" i="14" s="1"/>
  <c r="G32" i="14" s="1"/>
  <c r="E26" i="14"/>
  <c r="C26" i="14"/>
  <c r="C25" i="14" s="1"/>
  <c r="C32" i="14" s="1"/>
  <c r="K25" i="14"/>
  <c r="K32" i="14" s="1"/>
  <c r="J25" i="14"/>
  <c r="J32" i="14" s="1"/>
  <c r="E25" i="14"/>
  <c r="E32" i="14" s="1"/>
  <c r="P22" i="14"/>
  <c r="N22" i="14"/>
  <c r="L22" i="14"/>
  <c r="H22" i="14"/>
  <c r="F22" i="14"/>
  <c r="D22" i="14"/>
  <c r="Q22" i="14" s="1"/>
  <c r="N21" i="14"/>
  <c r="L21" i="14"/>
  <c r="H21" i="14"/>
  <c r="P21" i="14" s="1"/>
  <c r="F21" i="14"/>
  <c r="D21" i="14"/>
  <c r="Q21" i="14" s="1"/>
  <c r="N20" i="14"/>
  <c r="L20" i="14" s="1"/>
  <c r="H20" i="14"/>
  <c r="F20" i="14"/>
  <c r="D20" i="14" s="1"/>
  <c r="N19" i="14"/>
  <c r="L19" i="14"/>
  <c r="Q19" i="14" s="1"/>
  <c r="H19" i="14"/>
  <c r="P19" i="14" s="1"/>
  <c r="F19" i="14"/>
  <c r="D19" i="14"/>
  <c r="L18" i="14"/>
  <c r="H18" i="14"/>
  <c r="F18" i="14"/>
  <c r="D18" i="14"/>
  <c r="D17" i="14" s="1"/>
  <c r="D16" i="14" s="1"/>
  <c r="D23" i="14" s="1"/>
  <c r="O17" i="14"/>
  <c r="M17" i="14"/>
  <c r="M16" i="14" s="1"/>
  <c r="M23" i="14" s="1"/>
  <c r="K17" i="14"/>
  <c r="J17" i="14"/>
  <c r="I17" i="14"/>
  <c r="G17" i="14"/>
  <c r="G16" i="14" s="1"/>
  <c r="G23" i="14" s="1"/>
  <c r="G33" i="14" s="1"/>
  <c r="F17" i="14"/>
  <c r="F16" i="14" s="1"/>
  <c r="F23" i="14" s="1"/>
  <c r="E17" i="14"/>
  <c r="C17" i="14"/>
  <c r="O16" i="14"/>
  <c r="O23" i="14" s="1"/>
  <c r="O33" i="14" s="1"/>
  <c r="K16" i="14"/>
  <c r="K23" i="14" s="1"/>
  <c r="K33" i="14" s="1"/>
  <c r="J16" i="14"/>
  <c r="J23" i="14" s="1"/>
  <c r="J33" i="14" s="1"/>
  <c r="I16" i="14"/>
  <c r="I23" i="14" s="1"/>
  <c r="I33" i="14" s="1"/>
  <c r="E16" i="14"/>
  <c r="E23" i="14" s="1"/>
  <c r="C16" i="14"/>
  <c r="C23" i="14" s="1"/>
  <c r="Q20" i="14" l="1"/>
  <c r="L17" i="14"/>
  <c r="H32" i="14"/>
  <c r="P32" i="14" s="1"/>
  <c r="P25" i="14"/>
  <c r="P26" i="14"/>
  <c r="D25" i="14"/>
  <c r="D32" i="14" s="1"/>
  <c r="D33" i="14"/>
  <c r="P27" i="14"/>
  <c r="Q27" i="14"/>
  <c r="L26" i="14"/>
  <c r="C33" i="14"/>
  <c r="E33" i="14"/>
  <c r="M33" i="14"/>
  <c r="P20" i="14"/>
  <c r="N26" i="14"/>
  <c r="N25" i="14" s="1"/>
  <c r="N32" i="14" s="1"/>
  <c r="H17" i="14"/>
  <c r="N17" i="14"/>
  <c r="N16" i="14" s="1"/>
  <c r="N23" i="14" s="1"/>
  <c r="F26" i="14"/>
  <c r="F25" i="14" s="1"/>
  <c r="F32" i="14" s="1"/>
  <c r="F33" i="14" s="1"/>
  <c r="H16" i="14" l="1"/>
  <c r="P17" i="14"/>
  <c r="Q26" i="14"/>
  <c r="L25" i="14"/>
  <c r="Q17" i="14"/>
  <c r="L16" i="14"/>
  <c r="N33" i="14"/>
  <c r="L32" i="14" l="1"/>
  <c r="Q32" i="14" s="1"/>
  <c r="Q25" i="14"/>
  <c r="H23" i="14"/>
  <c r="P16" i="14"/>
  <c r="L23" i="14"/>
  <c r="Q16" i="14"/>
  <c r="P23" i="14" l="1"/>
  <c r="H33" i="14"/>
  <c r="P33" i="14" s="1"/>
  <c r="L33" i="14"/>
  <c r="Q23" i="14"/>
  <c r="L37" i="14" l="1"/>
  <c r="Q33" i="14"/>
  <c r="N15" i="15" l="1"/>
  <c r="N14" i="15"/>
  <c r="N13" i="15"/>
  <c r="N35" i="15" l="1"/>
  <c r="N34" i="15" l="1"/>
  <c r="N33" i="15"/>
  <c r="N27" i="15" l="1"/>
  <c r="N12" i="15" l="1"/>
  <c r="M12" i="15"/>
  <c r="L30" i="15" l="1"/>
  <c r="L34" i="15" l="1"/>
  <c r="D33" i="15" l="1"/>
  <c r="D24" i="15" l="1"/>
  <c r="C16" i="15" l="1"/>
  <c r="D34" i="15" l="1"/>
  <c r="D19" i="15" l="1"/>
  <c r="N26" i="15" l="1"/>
  <c r="J26" i="15"/>
  <c r="F26" i="15"/>
  <c r="C26" i="15"/>
  <c r="L13" i="15" l="1"/>
  <c r="H30" i="15" l="1"/>
  <c r="D30" i="15"/>
  <c r="Q30" i="15" l="1"/>
  <c r="P30" i="15"/>
  <c r="H34" i="15"/>
  <c r="L15" i="15" l="1"/>
  <c r="L14" i="15"/>
  <c r="L12" i="15"/>
  <c r="H15" i="15"/>
  <c r="H14" i="15"/>
  <c r="H13" i="15"/>
  <c r="H12" i="15"/>
  <c r="D15" i="15"/>
  <c r="D14" i="15"/>
  <c r="D13" i="15"/>
  <c r="D12" i="15"/>
  <c r="O11" i="15"/>
  <c r="N11" i="15"/>
  <c r="M11" i="15"/>
  <c r="K11" i="15"/>
  <c r="J11" i="15"/>
  <c r="I11" i="15"/>
  <c r="G11" i="15"/>
  <c r="F11" i="15"/>
  <c r="E11" i="15"/>
  <c r="C11" i="15"/>
  <c r="P12" i="15" l="1"/>
  <c r="P15" i="15"/>
  <c r="P14" i="15"/>
  <c r="P13" i="15"/>
  <c r="Q12" i="15"/>
  <c r="Q15" i="15"/>
  <c r="Q14" i="15"/>
  <c r="Q13" i="15"/>
  <c r="L11" i="15"/>
  <c r="H11" i="15"/>
  <c r="R11" i="15" s="1"/>
  <c r="D11" i="15"/>
  <c r="P11" i="15" l="1"/>
  <c r="Q11" i="15"/>
  <c r="J16" i="15" l="1"/>
  <c r="L22" i="15"/>
  <c r="L21" i="15"/>
  <c r="L20" i="15"/>
  <c r="L19" i="15"/>
  <c r="Q19" i="15" s="1"/>
  <c r="L18" i="15"/>
  <c r="L17" i="15"/>
  <c r="H22" i="15"/>
  <c r="H21" i="15"/>
  <c r="H20" i="15"/>
  <c r="H19" i="15"/>
  <c r="H18" i="15"/>
  <c r="H17" i="15"/>
  <c r="D22" i="15"/>
  <c r="D21" i="15"/>
  <c r="D20" i="15"/>
  <c r="D18" i="15"/>
  <c r="Q18" i="15" s="1"/>
  <c r="D17" i="15"/>
  <c r="O16" i="15"/>
  <c r="N16" i="15"/>
  <c r="M16" i="15"/>
  <c r="K16" i="15"/>
  <c r="I16" i="15"/>
  <c r="G16" i="15"/>
  <c r="F16" i="15"/>
  <c r="E16" i="15"/>
  <c r="L24" i="15"/>
  <c r="Q24" i="15" s="1"/>
  <c r="H24" i="15"/>
  <c r="P24" i="15" s="1"/>
  <c r="L25" i="15"/>
  <c r="H25" i="15"/>
  <c r="D25" i="15"/>
  <c r="O23" i="15"/>
  <c r="N23" i="15"/>
  <c r="M23" i="15"/>
  <c r="K23" i="15"/>
  <c r="J23" i="15"/>
  <c r="I23" i="15"/>
  <c r="G23" i="15"/>
  <c r="F23" i="15"/>
  <c r="E23" i="15"/>
  <c r="C23" i="15"/>
  <c r="L35" i="15"/>
  <c r="H35" i="15"/>
  <c r="R35" i="15" s="1"/>
  <c r="D35" i="15"/>
  <c r="L33" i="15"/>
  <c r="H33" i="15"/>
  <c r="O32" i="15"/>
  <c r="N32" i="15"/>
  <c r="M32" i="15"/>
  <c r="K32" i="15"/>
  <c r="J32" i="15"/>
  <c r="I32" i="15"/>
  <c r="G32" i="15"/>
  <c r="F32" i="15"/>
  <c r="E32" i="15"/>
  <c r="C32" i="15"/>
  <c r="O29" i="15"/>
  <c r="N29" i="15"/>
  <c r="M29" i="15"/>
  <c r="K29" i="15"/>
  <c r="J29" i="15"/>
  <c r="I29" i="15"/>
  <c r="G29" i="15"/>
  <c r="F29" i="15"/>
  <c r="E29" i="15"/>
  <c r="L31" i="15"/>
  <c r="L29" i="15" s="1"/>
  <c r="H31" i="15"/>
  <c r="H29" i="15" s="1"/>
  <c r="D31" i="15"/>
  <c r="D29" i="15" s="1"/>
  <c r="C29" i="15"/>
  <c r="R29" i="15" l="1"/>
  <c r="Q25" i="15"/>
  <c r="P25" i="15"/>
  <c r="P35" i="15"/>
  <c r="Q35" i="15"/>
  <c r="C36" i="15"/>
  <c r="Q22" i="15"/>
  <c r="Q21" i="15"/>
  <c r="Q17" i="15"/>
  <c r="P29" i="15"/>
  <c r="Q29" i="15"/>
  <c r="P22" i="15"/>
  <c r="Q31" i="15"/>
  <c r="P31" i="15"/>
  <c r="P19" i="15"/>
  <c r="P33" i="15"/>
  <c r="Q33" i="15"/>
  <c r="L32" i="15"/>
  <c r="P34" i="15"/>
  <c r="P17" i="15"/>
  <c r="P18" i="15"/>
  <c r="P21" i="15"/>
  <c r="D16" i="15"/>
  <c r="L16" i="15"/>
  <c r="H16" i="15"/>
  <c r="R16" i="15" s="1"/>
  <c r="L23" i="15"/>
  <c r="H23" i="15"/>
  <c r="D23" i="15"/>
  <c r="Q34" i="15"/>
  <c r="H32" i="15"/>
  <c r="R32" i="15" s="1"/>
  <c r="D32" i="15"/>
  <c r="E27" i="15"/>
  <c r="G27" i="15"/>
  <c r="I27" i="15"/>
  <c r="K27" i="15"/>
  <c r="M27" i="15"/>
  <c r="Q23" i="15" l="1"/>
  <c r="P23" i="15"/>
  <c r="R23" i="15"/>
  <c r="P16" i="15"/>
  <c r="H27" i="15"/>
  <c r="D27" i="15"/>
  <c r="Q32" i="15"/>
  <c r="P32" i="15"/>
  <c r="Q16" i="15"/>
  <c r="P27" i="15" l="1"/>
  <c r="Q27" i="15"/>
  <c r="M28" i="15"/>
  <c r="G28" i="15"/>
  <c r="G26" i="15" s="1"/>
  <c r="O28" i="15"/>
  <c r="E28" i="15"/>
  <c r="K28" i="15"/>
  <c r="K26" i="15" s="1"/>
  <c r="I28" i="15"/>
  <c r="O27" i="15"/>
  <c r="L28" i="15" l="1"/>
  <c r="M26" i="15"/>
  <c r="M36" i="15" s="1"/>
  <c r="H28" i="15"/>
  <c r="I26" i="15"/>
  <c r="O26" i="15"/>
  <c r="O36" i="15" s="1"/>
  <c r="L27" i="15"/>
  <c r="D28" i="15"/>
  <c r="E26" i="15"/>
  <c r="E36" i="15" s="1"/>
  <c r="J36" i="15"/>
  <c r="G36" i="15"/>
  <c r="I36" i="15"/>
  <c r="K36" i="15"/>
  <c r="N36" i="15"/>
  <c r="F36" i="15"/>
  <c r="L26" i="15" l="1"/>
  <c r="Q28" i="15"/>
  <c r="D26" i="15"/>
  <c r="P28" i="15"/>
  <c r="H26" i="15"/>
  <c r="R26" i="15" s="1"/>
  <c r="Q26" i="15" l="1"/>
  <c r="P26" i="15"/>
  <c r="H36" i="15"/>
  <c r="L36" i="15"/>
  <c r="D36" i="15" l="1"/>
  <c r="Q36" i="15" l="1"/>
  <c r="P36" i="15"/>
</calcChain>
</file>

<file path=xl/comments1.xml><?xml version="1.0" encoding="utf-8"?>
<comments xmlns="http://schemas.openxmlformats.org/spreadsheetml/2006/main">
  <authors>
    <author>Автор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-0,01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0,01</t>
        </r>
      </text>
    </comment>
  </commentList>
</comments>
</file>

<file path=xl/sharedStrings.xml><?xml version="1.0" encoding="utf-8"?>
<sst xmlns="http://schemas.openxmlformats.org/spreadsheetml/2006/main" count="894" uniqueCount="615">
  <si>
    <t>Наименование мероприятий</t>
  </si>
  <si>
    <t>городской бюджет</t>
  </si>
  <si>
    <t xml:space="preserve">об исполнении мероприятий муниципальной программы МО "Городской округ "Город Нарьян-Мар" </t>
  </si>
  <si>
    <t xml:space="preserve">Всего </t>
  </si>
  <si>
    <t>окружной бюджет</t>
  </si>
  <si>
    <t>Приложение 9
к Порядку разработки, реализации и оценки эффективности муниципальных программ МО "Городской округ "Город Нарьян-Мар"</t>
  </si>
  <si>
    <t>"Развитие предпринимательства в муниципальном образовании "Городской округ "Город Нарьян-Мар"</t>
  </si>
  <si>
    <t>в тыс. руб.</t>
  </si>
  <si>
    <t>Объем финансирования муниципальной программы</t>
  </si>
  <si>
    <t xml:space="preserve">ОТЧЕТ </t>
  </si>
  <si>
    <t>План за отчетный период</t>
  </si>
  <si>
    <t>% кассового исполнения за отчетный период</t>
  </si>
  <si>
    <t>% фактического исполнения за отчетный период</t>
  </si>
  <si>
    <t>в том числе</t>
  </si>
  <si>
    <t>иные источники</t>
  </si>
  <si>
    <t>1.1.</t>
  </si>
  <si>
    <t>Основное мероприятие:
Реализация мероприятий по поддержке и развитию малого и среднего предпринимательства</t>
  </si>
  <si>
    <t>1.1.1.</t>
  </si>
  <si>
    <t>Финансовая поддержка субъектов малого и среднего предпринимательства</t>
  </si>
  <si>
    <t xml:space="preserve">- предоставление грантов начинающим предпринимателям на создание собственного бизнеса </t>
  </si>
  <si>
    <t>1.2.</t>
  </si>
  <si>
    <t>1.2.1.</t>
  </si>
  <si>
    <t>2.1.</t>
  </si>
  <si>
    <t>Основное мероприятие:
Формирование благоприятной среды для развития малого и среднего предпринимательства в МО "Городской округ "Город Нарьян-Мар"</t>
  </si>
  <si>
    <t>2.1.1.</t>
  </si>
  <si>
    <t>2.1.2.</t>
  </si>
  <si>
    <t>Информационная поддержка развития малого и среднего предпринимательства</t>
  </si>
  <si>
    <t>- размещение в средствах массовой информации публикаций, рекламно-информационных материалов о проблемах, достижениях и перспективах развития малого и среднего предпринимательства</t>
  </si>
  <si>
    <t>2.1.3.</t>
  </si>
  <si>
    <t>Повышение привлекательности предпринимательской деятельности</t>
  </si>
  <si>
    <t>- проведение конкурса "Лучший предприниматель  года"</t>
  </si>
  <si>
    <t>№</t>
  </si>
  <si>
    <t>Подпрограмма 2 "Популяризация предпринимательской деятельности  в муниципальном образовании "Городской округ "Город Нарьян-Мар"</t>
  </si>
  <si>
    <t>Итого по Подпрограмме 1</t>
  </si>
  <si>
    <t>Итого по Подпрограмме 2</t>
  </si>
  <si>
    <t>Фактическое исполнение
за отчетный период</t>
  </si>
  <si>
    <t>Кассовое исполнение
за отчетный период</t>
  </si>
  <si>
    <t xml:space="preserve">СВОДНЫЙ ОТЧЕТ </t>
  </si>
  <si>
    <t>Наименование муниципальной программы муниципального образования</t>
  </si>
  <si>
    <t>Развитие предпринимательства в муниципальном образовании "Городской округ "Город Нарьян-Мар", в том числе:</t>
  </si>
  <si>
    <t xml:space="preserve">об исполнении муниципальных программ МО "Городской округ "Город Нарьян-Мар" </t>
  </si>
  <si>
    <t>Подпрограмма 1 "Осуществление деятельности Администрации МО "Городской округ "Город Нарьян-Мар" в рамках собственных и переданных государственных полномочий"</t>
  </si>
  <si>
    <t>Подпрограмма 2 "Обеспечение деятельности Администрации МО "Городской округ "Город Нарьян-Мар"</t>
  </si>
  <si>
    <t>Подпрограмма 3 "Управление муниципальными финансами МО "Городской округ "Город Нарьян-Мар"</t>
  </si>
  <si>
    <t>Подпрограмма 4 "Управление и распоряжение муниципальным имуществом МО "Городской округ "Город Нарьян-Мар"</t>
  </si>
  <si>
    <t>Совершенствование и развитие муниципального управления в муниципальном образовании "Городской округ "Город Нарьян-Мар", в том числе:</t>
  </si>
  <si>
    <t>Подпрограмма 1 "Организация благоприятных и безопасных условий для проживания граждан"</t>
  </si>
  <si>
    <t>Подпрограмма 2 "Обеспечение безопасности жизнедеятельности населения городского округа "Город Нарьян-Мар"</t>
  </si>
  <si>
    <t>Подпрограмма 6 "Создание дополнительных условий для обеспечения жилищных прав граждан, проживающих в МО "Городской округ "Город Нарьян-Мар"</t>
  </si>
  <si>
    <t>Подпрограмма 3 "Обеспечение безопасности эксплуатации автомобильных дорог местного значения и доступности общественных транспортных услуг"</t>
  </si>
  <si>
    <t>Подпрограмма 4 "Обеспечение предоставления качественных услуг потребителям в сфере жилищно-коммунального хозяйства, степени устойчивости и надежности функционирования коммунальных систем на территории муниципального образования"</t>
  </si>
  <si>
    <t>Подпрограмма 5 "Обеспечение комфортных условий проживания на территории муниципального образования "Городской округ "Город Нарьян-Мар"</t>
  </si>
  <si>
    <t>Повышение уровня жизнеобеспечения и безопасности жизнедеятельности населения муниципального образования "Городской округ "Город Нарьян-Мар", в том числе:</t>
  </si>
  <si>
    <t>Формирование комфортной городской среды в муниципальном образовании "Городской округ "Город Нарьян-Мар", в том числе:</t>
  </si>
  <si>
    <t>Подпрограмма 1 "Приоритетный проект "Формирование комфортной городской среды (благоустройство дворовых и общественных территорий)"</t>
  </si>
  <si>
    <t xml:space="preserve">Подпрограмма 2 "Приоритетный проект "Формирование комфортной городской среды (благоустройство парков)"
</t>
  </si>
  <si>
    <t>Развитие институтов гражданского общества в муниципальном образовании "Городской округ "Город Нарьян-Мар", в том числе:</t>
  </si>
  <si>
    <t>Подпрограмма 1 "Развитие муниципальной системы поддержки некоммерческих организаций и общественных объединений граждан"</t>
  </si>
  <si>
    <t>Подпрограмма 2 "Совершенствование системы территориального общественного самоуправления"</t>
  </si>
  <si>
    <t>Поддержка отдельных категорий граждан муниципального образования "Городской округ "Город Нарьян-Мар", в том числе:</t>
  </si>
  <si>
    <t>Подпрограмма 1 "Поддержка отдельных категорий граждан"</t>
  </si>
  <si>
    <t>Подпрограмма 2 "Пенсионное обеспечение отдельных категорий граждан"</t>
  </si>
  <si>
    <t>Повышение эффективности реализации молодежной политики в муниципальном образовании "Городской округ "Город Нарьян-Мар"</t>
  </si>
  <si>
    <t>Приложение 9</t>
  </si>
  <si>
    <t>к Порядку разработки, реализации</t>
  </si>
  <si>
    <t>и оценки эффективности муниципальных</t>
  </si>
  <si>
    <t>программ МО "Городской округ</t>
  </si>
  <si>
    <t>"Город Нарьян-Мар"</t>
  </si>
  <si>
    <t>Отчет</t>
  </si>
  <si>
    <t xml:space="preserve">о исполнении мероприятий муниципальной программы                         </t>
  </si>
  <si>
    <t xml:space="preserve">МО "Городской округ "Город Нарьян-Мар"    </t>
  </si>
  <si>
    <t>"Развитие институтов гражданского общества в муниципальном образовании "Городской округ "Город Нарьян-Мар"</t>
  </si>
  <si>
    <t>(заполняется ежеквартально нарастающим итогом с начала года)</t>
  </si>
  <si>
    <t>№ п/п</t>
  </si>
  <si>
    <t>Кассовое исполнение за отчетный период</t>
  </si>
  <si>
    <t>Фактическое исполнение за отчетный период</t>
  </si>
  <si>
    <t>Всего</t>
  </si>
  <si>
    <t xml:space="preserve">Подпрограмма 1 "Развитие муниципальной системы поддержки некоммерческих организаций и общественных объединений граждан"
</t>
  </si>
  <si>
    <t>Основное мероприятие 1. 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</t>
  </si>
  <si>
    <t>Финансовая поддержка некоммерческих организаций и общественных объединений граждан</t>
  </si>
  <si>
    <t>1.1.2.</t>
  </si>
  <si>
    <t>Информационная поддержка некоммерческих организаций и общественных объединений граждан</t>
  </si>
  <si>
    <t>Размещение общественно значимой информации о деятельности социально ориентированных некоммерческих организаций, общественных объединений граждан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</si>
  <si>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на территории МО "Городской округ "Город Нарьян-Мар"</t>
  </si>
  <si>
    <t>1.1.3.</t>
  </si>
  <si>
    <t>Организационная поддержка некоммерческих организаций и общественных объединений граждан</t>
  </si>
  <si>
    <t>Оказание консультационных услуг участникам программы</t>
  </si>
  <si>
    <t>Оказание помощи в организации собраний, встреч и круглых столов участникам программы</t>
  </si>
  <si>
    <t xml:space="preserve">Подпрограмма 2  "Совершенствование системы территориального общественного самоуправления"
</t>
  </si>
  <si>
    <t>Основное мероприятие 1. Мероприятия, направленные на развитие и поддержку территориального общественного самоуправления</t>
  </si>
  <si>
    <t>Финансовая поддержка территориального общественного самоуправления</t>
  </si>
  <si>
    <t>Популяризация деятельности территориального общественного самоуправления</t>
  </si>
  <si>
    <t>Размещение общественно значимой информации о деятельности территориальных общественных самоуправлений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</si>
  <si>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территориальными общественными самоуправлениями на территории МО "Городской округ "Город Нарьян-Мар"</t>
  </si>
  <si>
    <t>Итого по основному мероприятию</t>
  </si>
  <si>
    <t xml:space="preserve">Всего по Программе </t>
  </si>
  <si>
    <t>Кассовое исполнение</t>
  </si>
  <si>
    <t>1.1 Основное мероприятие: выплаты, осуществляемые в рамках предоставления мер поддержки отдельным категориям граждан</t>
  </si>
  <si>
    <t>1.1.1 Единовременная денежная выплата гражданам, которые награждаются Почетной грамотой МО "Городской округ "Город Нарьян-Мар</t>
  </si>
  <si>
    <t>1.1.2 Единовременная денежная выплата гражданам, которым присваивается звание "Ветеран города Нарьян-Мара"</t>
  </si>
  <si>
    <t>1.1.3 Выплаты гражданам, которым присвоено звание "Почетный гражданин города Нарьян-Мара"</t>
  </si>
  <si>
    <t>1.1.4 Выплаты гражданам, награжденным знаком отличия "За заслуги перед городом Нарьян-Маром"</t>
  </si>
  <si>
    <t>1.1.5 Подписка на общественно-политическую газету Ненецкого автономного округа "Няръяна вындер" лицам, имеющим право на бесплатную подписку</t>
  </si>
  <si>
    <t>1.1.7 Единовременная материальная помощь</t>
  </si>
  <si>
    <t>1.1.1 Пенсии за выслугу лет лицам, замещавшим должности муниципальной службы в муниципальном образовании "Городской округ "Город Нарьян-Мар"</t>
  </si>
  <si>
    <t>1.1.2 Пенсии за выслугу лет к страховой пенсии по старости (инвалидности) лицам, замещавшим выборные должности в МО "Городской округ "Город Нарьян-Мар"</t>
  </si>
  <si>
    <t>1. Основное мероприятие: формирование системы продвижения инициативной и талантливой молодежи</t>
  </si>
  <si>
    <t>1.1. Мероприятия, направленные на самореализацию молодежи</t>
  </si>
  <si>
    <t>1.1.1 Семинар "Школа лидеров"</t>
  </si>
  <si>
    <t>1.1.2 День самоуправления</t>
  </si>
  <si>
    <t>1.1.3 Проведение игр КВН в г. Нарьян-Маре</t>
  </si>
  <si>
    <t>1.1.4 Акция "Мой подарок городу"</t>
  </si>
  <si>
    <t>1.1.5 Новогоднее мероприятие для молодых семей</t>
  </si>
  <si>
    <t>1.2 Мероприятия, направленные на поддержку и социализацию молодежи</t>
  </si>
  <si>
    <t>2. Основное мероприятие: военно-патриотическое воспитание молодежи</t>
  </si>
  <si>
    <t>2.1 Организация досугово-спортивных мероприятий</t>
  </si>
  <si>
    <t>2.1.1. Городская военно-спортивная игра "К защите Родины готов"</t>
  </si>
  <si>
    <t>2.2 Реализация мероприятий, направленных на исполнение социальных обязательств и развитие добровольчества</t>
  </si>
  <si>
    <t>2.2.1 Сотрудничество с МПК "Нарьян-Мар"</t>
  </si>
  <si>
    <t>3. Основное мероприятие: формирование здорового образа жизни, профилактика асоциальных проявлений в молодежной среде</t>
  </si>
  <si>
    <t>3.1 Информационно-просветительская профилактика</t>
  </si>
  <si>
    <t>3.1.1. Профилактика асоциальных проявлений с использованием средств массовой информации и изготовлением агитационных материалов</t>
  </si>
  <si>
    <t>3.2 Коррекционная профилактика асоциальных проявлений</t>
  </si>
  <si>
    <t>3.2.1. Ежегодная акция "Мои здоровые выходные</t>
  </si>
  <si>
    <t>1.1</t>
  </si>
  <si>
    <t>1.3.</t>
  </si>
  <si>
    <t>1.3.1.</t>
  </si>
  <si>
    <t>1.3.2.</t>
  </si>
  <si>
    <t>1.4.</t>
  </si>
  <si>
    <t>1.4.1.</t>
  </si>
  <si>
    <t>Всего по Подпрограмме 1</t>
  </si>
  <si>
    <t>Подпрограмма 2 "Приоритетный проект "Формирование комфортной городской среды (благоустройство парков)"</t>
  </si>
  <si>
    <t>Всего по Подпрограмме 2</t>
  </si>
  <si>
    <t>Всего по Программе</t>
  </si>
  <si>
    <t xml:space="preserve"> "Повышение уровня жизнеобеспечения и безопасности жизнедеятельности населения муниципального образования "Городской округ  "Город Нарьян-Мар"
 </t>
  </si>
  <si>
    <t xml:space="preserve">Основное мероприятие: Проведение мероприятий по сносу домов, признанных в установленном порядке ветхими или аварийными и непригодными для проживания
</t>
  </si>
  <si>
    <t>Снос жилищного фонда, непригодного для проживания</t>
  </si>
  <si>
    <t xml:space="preserve"> Основное мероприятие: Повышение качества содержания жилищного фонда</t>
  </si>
  <si>
    <t>Субсидии на компенсацию расходов, связанных с  организацией вывоза стоков из септиков и выгребных ям жилых домов на территории МО "Городской округ "Город Нарьян-Мар"</t>
  </si>
  <si>
    <t>1.2.2.</t>
  </si>
  <si>
    <t>Субсидии на компенсацию расходов, связанных с водоотведением  в части размещения сточных вод из септиков и выгребных ям</t>
  </si>
  <si>
    <t>Основное мероприятие: Обеспечение населения города Нарьян-Мара доступными жилищно-коммунальными и бытовыми услугами</t>
  </si>
  <si>
    <t>Субсидии на компенсацию недополученных доходов при оказании населению услуг общественных бань на территории МО "Городской округ "Город Нарьян-Мар"</t>
  </si>
  <si>
    <t>Обеспечение населения города Нарьян-Мара доступными коммунальными услугами</t>
  </si>
  <si>
    <t xml:space="preserve">Основное мероприятие: Мероприятия в сфере обеспечения общественного порядка, профилактика терроризма, экстремизма
</t>
  </si>
  <si>
    <t>Обеспечение общественного порядка, профилактика терроризма, экстремизма</t>
  </si>
  <si>
    <t>2.2.</t>
  </si>
  <si>
    <t>Основное мероприятие: Мероприятия в сфере гражданской обороны и чрезвычайных ситуаций</t>
  </si>
  <si>
    <t>2.2.1.</t>
  </si>
  <si>
    <t>Обеспечение противопаводковых мероприятий</t>
  </si>
  <si>
    <t xml:space="preserve">Выполнение работ по разработке (выравниванию) песка с целью защиты г. Нарьян-Мара от затопления паводковыми водами </t>
  </si>
  <si>
    <t>Осуществление закупок (услуг) по сбору гидрометеорологической информации в период весеннего половодья</t>
  </si>
  <si>
    <t>2.2.2.</t>
  </si>
  <si>
    <t>Мероприятия по предупреждению и ликвидации чрезвычайных ситуаций</t>
  </si>
  <si>
    <t>Осуществление закупок (услуг) предоставляемых предприятиями и организациями для предупреждения и ликвидации последствий ЧС</t>
  </si>
  <si>
    <t>Создание резерва материальных ресурсов для предупреждения  и ликвидации ЧС</t>
  </si>
  <si>
    <t>2.2.3.</t>
  </si>
  <si>
    <t xml:space="preserve">Обеспечение пожарной безопасности </t>
  </si>
  <si>
    <t>Осуществление закупок емкостей (4 шт. объемом на менее 25 м³) в целях обеспечения пожарной безопасности на территории полигона твердых бытовых отходов</t>
  </si>
  <si>
    <t>Осуществление закупок средств малой механизации (бензорез 1 комплект)</t>
  </si>
  <si>
    <t>Капитальный ремонт пожарных водоемов</t>
  </si>
  <si>
    <t>Подпрограмма  3 "Обеспечение безопасности эксплуатации автомобильных дорог местного значения и доступности общественных транспортных услуг"</t>
  </si>
  <si>
    <t>3.1.</t>
  </si>
  <si>
    <t xml:space="preserve">Основное мероприятие: Обеспечение доступности транспорта общего пользования для населения МО "Городской округ "Город Нарьян-Мар"
</t>
  </si>
  <si>
    <t>3.1.1.</t>
  </si>
  <si>
    <t xml:space="preserve">Расходы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
</t>
  </si>
  <si>
    <t xml:space="preserve">3.2. </t>
  </si>
  <si>
    <t>Обеспечение содержание автомобильных дорог местного значения</t>
  </si>
  <si>
    <t xml:space="preserve">3.2.1. </t>
  </si>
  <si>
    <t>Содержание объектов дорожного хозяйства</t>
  </si>
  <si>
    <t>Уборка территории и аналогичная деятельность</t>
  </si>
  <si>
    <t>3.3.</t>
  </si>
  <si>
    <t>3.3.1.</t>
  </si>
  <si>
    <t>Обследование и  разработка проектных документаций  на автомобильные дороги местного значения г. Нарьян-Мара</t>
  </si>
  <si>
    <t>3.3.2.</t>
  </si>
  <si>
    <t>Приобретение техники  для обеспечения содержания улично-дорожной сети автомобильных дорог местного значения г. Нарьян-Мара</t>
  </si>
  <si>
    <t xml:space="preserve">Лизинг </t>
  </si>
  <si>
    <t>Приведение улично-дорожной сети и пешеходных переходов в нормативное состояние</t>
  </si>
  <si>
    <t>Приобретение ограждений</t>
  </si>
  <si>
    <t>Отсыпка и устройство гравийного покрытия автомобильного проезда по ул. Бондарная</t>
  </si>
  <si>
    <t>Расширение автомобильной стоянки в районе дома № 8 по пр. им. Капитана Матросова в г. Нарьян-Маре</t>
  </si>
  <si>
    <t>Обустройство пешеходного перехода на автомобильной дороге по ул. им. С.Н. Калмыкова в г. Нарьян-Маре</t>
  </si>
  <si>
    <t>Обустройство тротуаров в районе дома № 3 по пр. им. Капитана Матросова в г. Нарьян-Маре</t>
  </si>
  <si>
    <t>Устройство тротуаров в районе дома № 43А по ул. им. В.И. Ленина, г. Нарьян-Мар</t>
  </si>
  <si>
    <t>Устройство тротуара по ул. им. В.И. Ленина, д. 50 до ул. Рыбников, г. Нарьян-Мар</t>
  </si>
  <si>
    <t>Устройство тротуара по ул. Ненецкая по четной стороне улицы от перекрестка ул. Ненецкой с ул. Выучейского до перекрестка ул. Ненецкой и ул. Оленной</t>
  </si>
  <si>
    <t>Устройство тротуара по ул. им. В.И. Ленина, д. 5 до ул. Первомайская, д. 34 г. Нарьян-Мар</t>
  </si>
  <si>
    <t>Ремонт междворовых проездов в г. Нарьян-Маре</t>
  </si>
  <si>
    <t>Устройство автомобильной стоянки в районе детского сада "Ромашка" по ул. им. В.В. Сущинского в г. Нарьян-Маре</t>
  </si>
  <si>
    <t>3.3.4.</t>
  </si>
  <si>
    <t>3.4.</t>
  </si>
  <si>
    <t>Всего по Подпрограмме 3</t>
  </si>
  <si>
    <t>Подпрограмма  4 "Обеспечение предоставления качественных услуг потребителям в сфере жилищно-коммунального хозяйства, степени устойчивости и надёжности функционирования коммунальных систем на территории муниципального образования"</t>
  </si>
  <si>
    <t>4.1.</t>
  </si>
  <si>
    <t xml:space="preserve"> Основное мероприятие: Подготовка объектов коммунальной инфраструктуры к осенне-зимнему периоду</t>
  </si>
  <si>
    <t>4.1.1.</t>
  </si>
  <si>
    <t>Софинансирование капитального ремонта систем коммунальной инфраструктуры</t>
  </si>
  <si>
    <t>4.1.2.</t>
  </si>
  <si>
    <t>Капитальный ремонт систем коммунальной инфраструктуры</t>
  </si>
  <si>
    <t>Подготовка объектов коммунальной инфраструктуры к осенне-зимнему периоду</t>
  </si>
  <si>
    <t>4.2.</t>
  </si>
  <si>
    <t>Основное мероприятие: Модернизация муниципальных объектов коммунальной инфраструктуры</t>
  </si>
  <si>
    <t>4.2.1.</t>
  </si>
  <si>
    <t>Организация газоснабжения населения МО "Городской округ "Город Нарьян-Мар"</t>
  </si>
  <si>
    <t>Проектирование сети газопровода от ул. 60 летия Октября до дома № 32 по ул. Набережной г. Нарьян-Мара</t>
  </si>
  <si>
    <t>4.3.</t>
  </si>
  <si>
    <t>Основное мероприятие: Мероприятие по энергосбережению и повышению энергетической эффективности жилищного фонда</t>
  </si>
  <si>
    <t>4.3.1.</t>
  </si>
  <si>
    <t>Актуализация схемы теплоснабжения</t>
  </si>
  <si>
    <t>Всего по Подпрограмме 4</t>
  </si>
  <si>
    <t>5.1.</t>
  </si>
  <si>
    <t xml:space="preserve">Основное мероприятие:
Обеспечение условий для благоприятного проживания и отдыха жителей муниципального образования "Городской округ "Город  Нарьян-Мар"
</t>
  </si>
  <si>
    <t>5.1.1.</t>
  </si>
  <si>
    <t>Организация освещения улиц</t>
  </si>
  <si>
    <t>5.1.2.</t>
  </si>
  <si>
    <t>Санитарное содержание и обустройство территории спортивно-игровых площадок</t>
  </si>
  <si>
    <t>Санитарное содержание территории пешеходной зоны</t>
  </si>
  <si>
    <t>Содержание и ликвидация помойниц</t>
  </si>
  <si>
    <t>Ликвидация несанкционированных свалок</t>
  </si>
  <si>
    <t>Санитарное содержание междворовых проездов</t>
  </si>
  <si>
    <t>5.1.3.</t>
  </si>
  <si>
    <t xml:space="preserve">Организация мероприятий </t>
  </si>
  <si>
    <t>5.1.4.</t>
  </si>
  <si>
    <t>Организация благоустройства и озеленения</t>
  </si>
  <si>
    <t>5.1.5.</t>
  </si>
  <si>
    <t>Содержание (эксплуатация) имущества, находящегося в муниципальной собственности</t>
  </si>
  <si>
    <t>5.1.6.</t>
  </si>
  <si>
    <t>Приобретение и установка элементов праздничного и тематического оформления города Нарьян-Мара</t>
  </si>
  <si>
    <t xml:space="preserve">5.2. </t>
  </si>
  <si>
    <t>5.2.1.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</si>
  <si>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</si>
  <si>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5.2.2.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</si>
  <si>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</si>
  <si>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5.2.3.</t>
  </si>
  <si>
    <t>Организация и содержание мест захоронения</t>
  </si>
  <si>
    <t>5.2.4.</t>
  </si>
  <si>
    <t>Всего по Подпрограмме 5</t>
  </si>
  <si>
    <t>Подпрограмма  6 "Создание дополнительных условий для обеспечения жилищных прав граждан, проживающих в МО "Городской округ "Город Нарьян-Мар"</t>
  </si>
  <si>
    <t>6.1.</t>
  </si>
  <si>
    <t xml:space="preserve">Основное мероприятие:
Обеспечение жильем молодых семей
</t>
  </si>
  <si>
    <t>6.1.1.</t>
  </si>
  <si>
    <t>Реализация мероприятий по обеспечению жильем молодых семей</t>
  </si>
  <si>
    <t>6.2.</t>
  </si>
  <si>
    <t xml:space="preserve">Основное мероприятие:
Компенсационные выплаты гражданам, являющимся заемщиками ипотечных кредитов на приобретение (строительство) жилья
</t>
  </si>
  <si>
    <t>6.2.1.</t>
  </si>
  <si>
    <t xml:space="preserve">Жилищные компенсационные выплаты по оплате процентов за пользование кредитом на приобретение (строительство) жилья
</t>
  </si>
  <si>
    <t>Всего по Подпрограмме 6</t>
  </si>
  <si>
    <t>"Совершенствование и развитие муниципального управления в муниципальном образовании "Городской округ "Город Нарьян-Мар"</t>
  </si>
  <si>
    <t>Ответственный исполнитель: управление экономического и инвестиционного развития Администрации МО "Городской округ "Город Нарьян-Мар"</t>
  </si>
  <si>
    <t>Основное мероприятие:
Финансовое обеспечение деятельности Администрации МО "Городской округ "Город Нарьян-Мар"</t>
  </si>
  <si>
    <t>1.1.1</t>
  </si>
  <si>
    <t>Расходы на содержание органов местного самоуправления и обеспечение их функций</t>
  </si>
  <si>
    <t>- обеспечение деятельности Администрации МО "Городской округ "Город Нарьян-Мар"</t>
  </si>
  <si>
    <t>1.2</t>
  </si>
  <si>
    <t>Основное мероприятие:
Обеспечение проведения и участия в праздничных и официальных мероприятиях</t>
  </si>
  <si>
    <t>1.2.1</t>
  </si>
  <si>
    <t>- приобретение цветочной продукции</t>
  </si>
  <si>
    <t>- приобретение венков</t>
  </si>
  <si>
    <t>1.2.2</t>
  </si>
  <si>
    <t>Участие в общественных организациях, объединяющих муниципальные образования общероссийского и международного уровней</t>
  </si>
  <si>
    <t xml:space="preserve">- членские взносы за участие в общественных организациях, объединяющих муниципальные образования общероссийского и международного уровня </t>
  </si>
  <si>
    <t>1.3</t>
  </si>
  <si>
    <t>Основное мероприятие:
Осуществление переданных государственных полномочий</t>
  </si>
  <si>
    <t>1.3.1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</si>
  <si>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</si>
  <si>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1.3.2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</si>
  <si>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</si>
  <si>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1.3.3</t>
  </si>
  <si>
    <t>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</si>
  <si>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1.3.4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</si>
  <si>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</si>
  <si>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2.1</t>
  </si>
  <si>
    <t>Основное мероприятие:
Обеспечение деятельности Администрации МО "Городской округ "Город Нарьян-Мар"</t>
  </si>
  <si>
    <t>2.1.1</t>
  </si>
  <si>
    <t>- обеспечение Администрации МО "Городской округ "Город Нарьян-Мар" услугами связи, подписка на периодические издания</t>
  </si>
  <si>
    <t>- транспортное обеспечение Администрации МО "Городской округ "Город Нарьян-Мар"</t>
  </si>
  <si>
    <t>- модернизация системы безопасности (система контроля доступа посетителей (пункт охраны), шлюз безопасности  (для защиты доступа в интернет)</t>
  </si>
  <si>
    <t>2.1.2</t>
  </si>
  <si>
    <t>- обеспечение деятельности МКУ "УГХ г. Нарьян-Мара"</t>
  </si>
  <si>
    <t>- повышение квалификации, подготовка и переподготовка специалистов, участие в семинарах</t>
  </si>
  <si>
    <t>2.2</t>
  </si>
  <si>
    <t>Основное мероприятие:
Освещение деятельности органов местного самоуправления МО "Городской округ "Город Нарьян-Мар"</t>
  </si>
  <si>
    <t>2.2.1</t>
  </si>
  <si>
    <t>Организационно-информационное обеспечение</t>
  </si>
  <si>
    <t>- печать официального бюллетеня МО "Городской округ "Город Нарьян-Мар" "Наш город"</t>
  </si>
  <si>
    <t>- печать сборника нормативных правовых актов Администрации МО "Городской округ "Город Нарьян-Мар"</t>
  </si>
  <si>
    <t>- размещение информации в радиоэфире</t>
  </si>
  <si>
    <t>- размещение информации в телеэфире</t>
  </si>
  <si>
    <t>- размещение информации в общественно-политической газете Ненецкого автономного округа "Няръяна вындер"</t>
  </si>
  <si>
    <t>3.1</t>
  </si>
  <si>
    <t>Основное мероприятие:
Обеспечение деятельности Управления финансов Администрации МО "Городской округ "Город Нарьян-Мар"</t>
  </si>
  <si>
    <t>3.1.1</t>
  </si>
  <si>
    <t>- финансовое обеспечение выполнения функций</t>
  </si>
  <si>
    <t>3.2</t>
  </si>
  <si>
    <t>3.2.1</t>
  </si>
  <si>
    <t>- расширение и модернизация функционала  автоматизированных систем управления муниципальными финансами</t>
  </si>
  <si>
    <t>3.3</t>
  </si>
  <si>
    <t>Основное мероприятие:
Расходы на исполнение долговых обязательств</t>
  </si>
  <si>
    <t>3.3.1</t>
  </si>
  <si>
    <t>Обслуживание муниципального долга</t>
  </si>
  <si>
    <t>- расчет расходов на исполнение долговых обязательств</t>
  </si>
  <si>
    <t>Итого по Подпрограмме 3</t>
  </si>
  <si>
    <t>4.1</t>
  </si>
  <si>
    <t>Основное мероприятие:
Мероприятия в сфере имущественных и земельных отношений</t>
  </si>
  <si>
    <t>4.1.1</t>
  </si>
  <si>
    <t>Мероприятия по землеустройству и землепользованию</t>
  </si>
  <si>
    <t>- межевание земельных участков по объектам; постановка земельных участков на кадастровый учет; осуществление юридически значимых действий по государственной регистрации права собственности и права хозяйственного ведения на объекты недвижимости, в том числе бесхозяйных объектов недвижимости</t>
  </si>
  <si>
    <t>4.1.2</t>
  </si>
  <si>
    <t>4.2</t>
  </si>
  <si>
    <t>Основное мероприятие:
Формирование и управление муниципальной собственностью</t>
  </si>
  <si>
    <t>4.2.1</t>
  </si>
  <si>
    <t>Организация содержания муниципального жилищного фонда</t>
  </si>
  <si>
    <t>4.2.2</t>
  </si>
  <si>
    <t>Мероприятия, направленные на содержание административных зданий и помещений</t>
  </si>
  <si>
    <t>Итого по Подпрограмме 4</t>
  </si>
  <si>
    <t>Итого</t>
  </si>
  <si>
    <r>
      <t>Отчет</t>
    </r>
    <r>
      <rPr>
        <b/>
        <vertAlign val="superscript"/>
        <sz val="13"/>
        <color theme="1"/>
        <rFont val="Times New Roman"/>
        <family val="1"/>
        <charset val="204"/>
      </rPr>
      <t xml:space="preserve"> </t>
    </r>
  </si>
  <si>
    <t>об исполнении мероприятий муниципальной программы</t>
  </si>
  <si>
    <t>МО "Городской округ "Город Нарьян-Мар"</t>
  </si>
  <si>
    <t>"Повышение эффективности реализации молодежной политики в МО "Городской округ "Город Нарьян-Мар"</t>
  </si>
  <si>
    <t>Ответственный исполнитель ________________________________________________</t>
  </si>
  <si>
    <t xml:space="preserve">Управление организационно-информационного обеспечения </t>
  </si>
  <si>
    <t>План</t>
  </si>
  <si>
    <t>Объем финансирования муниципальной программы, тыс руб.</t>
  </si>
  <si>
    <t>на</t>
  </si>
  <si>
    <t>Фактическое исполнение</t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</si>
  <si>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</si>
  <si>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3</t>
    </r>
  </si>
  <si>
    <t>(гр.8 / гр.4 * 100%)</t>
  </si>
  <si>
    <t>(гр.12 / гр.4 * 100%)</t>
  </si>
  <si>
    <t>тыс. руб.</t>
  </si>
  <si>
    <t>1.1.2</t>
  </si>
  <si>
    <t>1.1.3</t>
  </si>
  <si>
    <t>1.1.4</t>
  </si>
  <si>
    <t>1.1.5</t>
  </si>
  <si>
    <t>3</t>
  </si>
  <si>
    <t>3.2.2</t>
  </si>
  <si>
    <t>"Поддержка отдельных категорий граждан муниципального образования "Городской округ "Город Нарьян-Мар</t>
  </si>
  <si>
    <t>1.1.6</t>
  </si>
  <si>
    <t xml:space="preserve">1.1.6 Единовременная выплата лицам, уволенным в запас после прохождения военной службы  по призыву в Вооруженных Силах Российской Федерации   </t>
  </si>
  <si>
    <t>1.1.7</t>
  </si>
  <si>
    <t xml:space="preserve">Подпрограмма 2 " Пенсионное обеспечение отдельных категорий граждан" </t>
  </si>
  <si>
    <t>1.1 Основное мероприятие: выплата пенсий за выслугу лет</t>
  </si>
  <si>
    <t>Объем финансирования муниципальной программы, тыс. руб.</t>
  </si>
  <si>
    <t>% кассового исполнения за отчетный период (гр. 8/гр. 4*100%)</t>
  </si>
  <si>
    <t>% фактического исполнения за отчетный период (гр. 12/гр. 4*100%)</t>
  </si>
  <si>
    <t>Субсидии местным бюджетам на проведение мероприятий по сносу  домов, признанных в установленном порядке ветхими или аварийными и непригодными для проживания</t>
  </si>
  <si>
    <t>Софинансирование расходных обязательств на проведение мероприятий по сносу  домов, признанных в установленном порядке ветхими или аварийными и непригодными для проживания</t>
  </si>
  <si>
    <t>Проведение мероприятий по сносу, домов, признанных в установленном порядке ветхими или аварийными и непригодными для проживания</t>
  </si>
  <si>
    <t>Страхование от несчастных случаев членов народной дружины МО "Городской округ "Город Нарьян-Мар", участвующим в охране общественного порядка</t>
  </si>
  <si>
    <t>Поставка комплекта пневмодомкратов для проведения аварийно-спасательных работ</t>
  </si>
  <si>
    <t>Разработка ПСД на реконструкцию ул. Заводская в г. Нарьян-Маре</t>
  </si>
  <si>
    <t>Выполнение работ по устройству тротуаров в г. Нарьян-Мар по ул. Калмыкова</t>
  </si>
  <si>
    <t>Субсидии местным бюджетам на софинансирование капитальных вложений в объекты муниципальной собственности</t>
  </si>
  <si>
    <t>3.3.5.</t>
  </si>
  <si>
    <t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</t>
  </si>
  <si>
    <t>Софинансирование расходных обязательств по осуществлению дорожной деятельности за счет средств городского бюджета</t>
  </si>
  <si>
    <t>Обустройство пешеходных переходов в районе образовательных организаций</t>
  </si>
  <si>
    <t>Проектирование работ в целях реализации регионального проекта Ненецкого автономного округа "Чистая вода"</t>
  </si>
  <si>
    <t>Проектирование работ по реконструкции участков наружного водопровода в г. Нарьян-Маре</t>
  </si>
  <si>
    <t>4.4.</t>
  </si>
  <si>
    <t>Основное мероприятие: Региональный проект Ненецкого автономного округа "Чистая вода"</t>
  </si>
  <si>
    <t>4.4.1.</t>
  </si>
  <si>
    <t>Строительство и реконструкция (модернизация) объектов питьевого водоснабжения</t>
  </si>
  <si>
    <t>Реконструкция водовода в г. Нарьян-Маре</t>
  </si>
  <si>
    <t>5.1.7.</t>
  </si>
  <si>
    <t>Подключение объектов городской инфраструктуры к сетям электроснабжения</t>
  </si>
  <si>
    <t>5.1.8.</t>
  </si>
  <si>
    <t xml:space="preserve">Субсидии муниципальным образованиям на 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 </t>
  </si>
  <si>
    <t>5.1.9.</t>
  </si>
  <si>
    <t>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</t>
  </si>
  <si>
    <t>Устройство тротуаров с автостоянкой между многоквартирным домом № 29 по ул. Ленина и школой № 1</t>
  </si>
  <si>
    <t>6.3.</t>
  </si>
  <si>
    <t>Основное мероприятие:  Создание  в муниципальном образовании "Городской округ "Город Нарьян-Мар" дополнительных условий для расселения граждан из жилых помещений в домах, признанных аварийными</t>
  </si>
  <si>
    <t>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</si>
  <si>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2.3</t>
  </si>
  <si>
    <t>2.3.1</t>
  </si>
  <si>
    <t>Расходы на обеспечение деятельности МКУ "Управление городского хозяйства г.Нарьян-Мара"</t>
  </si>
  <si>
    <t>2.3.1.</t>
  </si>
  <si>
    <t>Ответственный исполнитель: управление жилищно-коммунального хозяйства</t>
  </si>
  <si>
    <t>1.4.2.</t>
  </si>
  <si>
    <t>Подключение жилого дома № 2 по ул. Комсомольская к сетям центрального водоснабжения</t>
  </si>
  <si>
    <t>Проведение технологической экспертизы установленного оборудования объекта капитального строительства "Реконструкция II очереди канализационных очистных сооружений в г. Нарьян-Маре"</t>
  </si>
  <si>
    <t>Основное мероприятие:   Участие в организации деятельности по сбору (в том числе раздельному сбору), транспортиро-ванию, обработке, утилизации, обезвреживанию, захоронению твердых коммунальных отходов</t>
  </si>
  <si>
    <t>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</si>
  <si>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</si>
  <si>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 xml:space="preserve">Приобретение гусеничного трактора </t>
  </si>
  <si>
    <t>Поставка шредера двухвального</t>
  </si>
  <si>
    <t>Поставка быстровозводимого пневмокаркасного модуля (палатки) с системой жизнеобеспечения</t>
  </si>
  <si>
    <t>Приобретение и установка, техническое обслуживание и сопровождение системы автоматизации ГЛОНАС</t>
  </si>
  <si>
    <t>Приобретение дополнительного оборудования для МКМ 1904</t>
  </si>
  <si>
    <t>Приобретение автотранспортной техники ПУМ-4853 на базе трактора Беларус 82.1 с щеточным оборудованием</t>
  </si>
  <si>
    <t>Реконструкция ул. Полярная в г. Нарьян-Маре</t>
  </si>
  <si>
    <t xml:space="preserve">Субсидии местным бюджетам на софинансирование расходных обязательств по осуществлению дорожной деятельности </t>
  </si>
  <si>
    <t xml:space="preserve">Софинансирование расходных обязательств по осуществлению дорожной деятельности </t>
  </si>
  <si>
    <t>Внедрение системы автоматизированного управления наружным освещением на автомобильных дорогах</t>
  </si>
  <si>
    <t>План на отчетный период</t>
  </si>
  <si>
    <t>% кассового исполнения за отчетный период
(гр.8 / гр.4 х 100%)</t>
  </si>
  <si>
    <t>% фактического исполнения за отчетный период
(гр.12 / гр.4 х 100%)</t>
  </si>
  <si>
    <t>Финансовое обеспечение проведения юбилейных, праздничных и иных мероприятий</t>
  </si>
  <si>
    <t>- приобретение сувенирной и полиграфической продукции</t>
  </si>
  <si>
    <t>Материально-техническое обеспечение органов местного самоуправления</t>
  </si>
  <si>
    <t>Основное мероприятие:
Обеспечение деятельности подведомственных казенных учреждений МО "Городской округ "Город Нарьян-Мар"</t>
  </si>
  <si>
    <t>2.4</t>
  </si>
  <si>
    <t>Основное мероприятие:
Мероприятия в сфере информатизации</t>
  </si>
  <si>
    <t>2.4.1.</t>
  </si>
  <si>
    <t>Внедрение и сопровождение информационных систем и программного обеспечения</t>
  </si>
  <si>
    <t>Оценка недвижимости, признание прав и регулирование отношений по государственной и муниципальной собственности</t>
  </si>
  <si>
    <t>- содержание административных зданий и помещений</t>
  </si>
  <si>
    <t>Подпрограмма 1 "Развитие предпринимательства и торговли в муниципальном образовании "Городской округ "Город Нарьян-Мар"</t>
  </si>
  <si>
    <t xml:space="preserve">Предоставление грантов в форме субсидий на организацию деятельности территориальных общественных самоуправлений
</t>
  </si>
  <si>
    <t xml:space="preserve">План на отчетный период </t>
  </si>
  <si>
    <t xml:space="preserve">План на отчетный период  </t>
  </si>
  <si>
    <t>Выполнение работ по замене трансформатора на объекте размещения отходов г. Нарьян-Мара</t>
  </si>
  <si>
    <t>Монтаж распределительного шкафа на объекте размещения отходов г. Нарьян-Мара</t>
  </si>
  <si>
    <t>Аттестационный контроль режимно-секретного подразделения Администрации МО "Городской округ "Город Нарьян-Мар"</t>
  </si>
  <si>
    <t>Региональный проект Ненецкого автономного округа "Дорожная сеть"</t>
  </si>
  <si>
    <t>3.4.1.</t>
  </si>
  <si>
    <t>Софинансирование капитальных вложений в объекты муниципальной собственности</t>
  </si>
  <si>
    <t>Реконструкция ул. Авиаторов в г. Нарьян-Маре (1 этап)</t>
  </si>
  <si>
    <t xml:space="preserve">Реконструкция ул. Полярная в г. Нарьян-Маре </t>
  </si>
  <si>
    <t>Реализация мероприятий по благоустройству территории муниципального образования</t>
  </si>
  <si>
    <t>Оплата труда работников, принятых на временные работы</t>
  </si>
  <si>
    <t>Приобретение комбинированного станка по дереву</t>
  </si>
  <si>
    <t>Подпрограмма 1 "Популяризация предпринимательской деятельности  в муниципальном образовании "Городской округ "Город Нарьян-Мар"</t>
  </si>
  <si>
    <t>-  проведение конкурса профессионального мастерства</t>
  </si>
  <si>
    <t>-  проведение конкурса на лучшее новогоднее оформление</t>
  </si>
  <si>
    <t>ответственный исполнитель</t>
  </si>
  <si>
    <t>ОБУиО</t>
  </si>
  <si>
    <t xml:space="preserve">- приобретение продуктов питания </t>
  </si>
  <si>
    <t>- оказание услуг общественного питания, связанных с проведением торжественных приемов в органах МСУ</t>
  </si>
  <si>
    <t>управление делами,
правовое управление</t>
  </si>
  <si>
    <r>
      <t xml:space="preserve">МКУ УГХ,
ЖКХ,
</t>
    </r>
    <r>
      <rPr>
        <u/>
        <sz val="10"/>
        <rFont val="Times New Roman"/>
        <family val="1"/>
        <charset val="204"/>
      </rPr>
      <t>УОИО</t>
    </r>
  </si>
  <si>
    <r>
      <t xml:space="preserve">МКУ УГХ,
</t>
    </r>
    <r>
      <rPr>
        <u/>
        <sz val="10"/>
        <rFont val="Times New Roman"/>
        <family val="1"/>
        <charset val="204"/>
      </rPr>
      <t>УОИО</t>
    </r>
  </si>
  <si>
    <t>МКУ УГХ</t>
  </si>
  <si>
    <t>2.4.2</t>
  </si>
  <si>
    <t>Комплексная автоматизация бюджетного процесса</t>
  </si>
  <si>
    <t>УФ</t>
  </si>
  <si>
    <t>УМИиЗО</t>
  </si>
  <si>
    <t xml:space="preserve">Итого по основному мероприятию, 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 </t>
  </si>
  <si>
    <t>Начальник отдела по работе с общественными олрганизациями</t>
  </si>
  <si>
    <t>О.В.Мосеева</t>
  </si>
  <si>
    <t xml:space="preserve">1.2.1 Участие молодежи города во Всероссийских форумах, съездах, фестивалях и конкурсах  </t>
  </si>
  <si>
    <t xml:space="preserve">2.1.2 Участие молодежи города Нарьян-Мара  в спортивно-туристических слетах, сборах, соревнованиях, эстафетах  </t>
  </si>
  <si>
    <t>Энергопотребление КНС объекта "Перевод на полное благоустройство жилых домов п. Новый в г. Нарьян-Маре"</t>
  </si>
  <si>
    <t>Корректировка проекта "Реконструкция II очереди канализационных очистных сооружений в г. Нарьян-Маре"</t>
  </si>
  <si>
    <t>Подключение жилых домов к централизованной системе водоотведения, к сетям центрального водоснабжения</t>
  </si>
  <si>
    <t>Субсидии в целях финансового обеспечения (возмещения) затрат, возникающих в связи с оказанием населению услуг общественных, бань на территории муниципального образования "Городской округ "Город Нарьян-Мар"</t>
  </si>
  <si>
    <t>Финансовое обеспечение (возмещение) затрат, возникающих в связи с оказанием населению услуг общественных бань</t>
  </si>
  <si>
    <t>Изготовление (приобретение) печатной продукции по вопросам гражданской обороны, чрезвычайным ситуациям и антитеррористической безопасности</t>
  </si>
  <si>
    <t xml:space="preserve">Создание резерва материальных ресурсов для предупреждения и ликвидации ЧС </t>
  </si>
  <si>
    <t>Оказание услуг по организации обучения неработающего населения МО "Городской округ "Город Нарьян-Мар" основам гражданской обороны</t>
  </si>
  <si>
    <t>Содержание и обслуживание местной автоматизированной системы централизованного оповещения гражданской обороны в муниципальном образовании "Городской округ "Город Нарьян-Мар"</t>
  </si>
  <si>
    <t>2.3.</t>
  </si>
  <si>
    <t>Основное мероприятие: "Обеспечение безопасности информации и режимно-секретные мероприятия"</t>
  </si>
  <si>
    <t>Мероприятия по защите государственной тайны</t>
  </si>
  <si>
    <t>Разработка проектной документации по устройству тротуаров с освещением по ул. Мира г.Нарьян-Мара</t>
  </si>
  <si>
    <t xml:space="preserve">Разработка ПСД на реконструкцию автомобильной дороги по ул. Профессора Г.А. Чернова в г. Нарьян-Маре
</t>
  </si>
  <si>
    <t>Выполнение ремонтных работ памятников, находящихся в собственности муниципального образования "Городской округ "Город Нарьян-Мар"</t>
  </si>
  <si>
    <t>Устройство перехода через ручей "Городецкий"</t>
  </si>
  <si>
    <t>Устройство пешеходного перехода в районе ул.Пионерская</t>
  </si>
  <si>
    <t>1.5.</t>
  </si>
  <si>
    <t>Основное мероприятие "Мероприятия по восстановлению платежеспособности муниципальных унитарных предприятий муниципального образования "Городской округ "Город Нарьян-Мар"</t>
  </si>
  <si>
    <t>1.5.1.</t>
  </si>
  <si>
    <t>Субсидии на 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 в части полномочий по восстановлению платежеспособности муниципальных унитарных предприятий жилищно-коммунального комплекса, осуществляющих деятельность в сфере обращения с твердыми коммунальными отходами</t>
  </si>
  <si>
    <t>1.5.2.</t>
  </si>
  <si>
    <t>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 в части полномочий по восстановлению платежеспособности муниципальных унитарных предприятий жилищно-коммунального комплекса, осуществляющих деятельность в сфере обращения с твердыми коммунальными отходами</t>
  </si>
  <si>
    <t>Субсидия муниципальному унитарному предприятию "Комбинат по благоустройству и бытовому обслуживанию" для финансового обеспечения затрат, связанных с деятельностью предприятия, в целях восстановления его платежеспособности</t>
  </si>
  <si>
    <t>Инженерные изыскания для подготовки документации по проектированию и планировке участка дороги по ул. Мира г. Нарьян-Мара</t>
  </si>
  <si>
    <t>Ремонт дорожного полотна автомобильной дороги по ул. Победы с прилегающими проездами вдоль ГБУК НАО "Ненецкий краеведческий музей" и ГБУК НАО "Ненецкая центральная библиотека им. А.И.Пичкова"</t>
  </si>
  <si>
    <t>Проведение государственной экспертизы проектной документации и результатов инженерных изысканий сети газопровода от ул. 60-летия Октября до дома № 32 по ул. Набережной г. Нарьян-Мара</t>
  </si>
  <si>
    <t>Приобретение тары для временного размещения твердых коммунальных отходов</t>
  </si>
  <si>
    <t xml:space="preserve">Основное мероприятие:
Организация ритуальных услуг и обеспечение работ по благоустройству и содержанию общественных мест захоронения на территории муниципального образования "Городской округ "Город Нарьян-Мар" 
</t>
  </si>
  <si>
    <t>- субсидия на возмещение части затрат за приобретение и доставку расходных материалов</t>
  </si>
  <si>
    <t>- разработка и сопровождение сайта - специальный дизайн</t>
  </si>
  <si>
    <t>- информационное сопровождение в  федеральных, региональных, муниципальных и общественных  СМИ</t>
  </si>
  <si>
    <t xml:space="preserve">Отчет </t>
  </si>
  <si>
    <t xml:space="preserve">об исполнении мероприятий Муниципальной программы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 </t>
  </si>
  <si>
    <t>Ответственный исполнитель: Управление жилищно-коммунального хозяйства Администрации МО "Городской Округ "Город Нарьян-Мар"</t>
  </si>
  <si>
    <t xml:space="preserve">Объем финансирования муниципальной программы </t>
  </si>
  <si>
    <t>%% фактического исполнения за отчетный период</t>
  </si>
  <si>
    <t xml:space="preserve">в том числе </t>
  </si>
  <si>
    <t xml:space="preserve"> 1. Основное мероприятие: Региональный проект Ненецкого автономного округа "Формирование комфортной городской среды"</t>
  </si>
  <si>
    <t>2. Основное мероприятие: Благоустройство территорий</t>
  </si>
  <si>
    <t>Начальник УЖКХ</t>
  </si>
  <si>
    <t>Е.А. Терентьева</t>
  </si>
  <si>
    <t>Исполнение судебных решений</t>
  </si>
  <si>
    <t>Расходы на обеспечение деятельности МКУ "Чистый город"</t>
  </si>
  <si>
    <t>Содержание площадок для выгула домашних животных</t>
  </si>
  <si>
    <t>Устройство стендов для обустройства общественных зон</t>
  </si>
  <si>
    <t>- субсидия на возмещение части затрат за приобретение и доставку имущества</t>
  </si>
  <si>
    <t>-</t>
  </si>
  <si>
    <t>управление делами</t>
  </si>
  <si>
    <t>Проведение Всероссийской переписи населения 2020 года</t>
  </si>
  <si>
    <t>Капитальные вложения в муниципальную собственность</t>
  </si>
  <si>
    <t>План на 2021 год</t>
  </si>
  <si>
    <t>Предоставление на конкурсной основе грантов на реализацию проектов социально ориентированных некоммерческих организаций</t>
  </si>
  <si>
    <t xml:space="preserve">Предоставление территориальным общественным самоуправлениям на конкурсной основе грантов в форме субсидий на реализацию социально значимых проектов, направленных на развитие территориального общественного самоуправления
</t>
  </si>
  <si>
    <t>план на 2021 год</t>
  </si>
  <si>
    <t>Обустройство спортивного игрового кластера в районе ул. Строительная д. 10, 11</t>
  </si>
  <si>
    <t>Обустройство детской игровой площадки в районе ДС "Радуга"</t>
  </si>
  <si>
    <t>Материальное стимулирование народных дружинников за участие в охране общественного порядка на территории муниципального образования "Городской округ "Город Нарьян-Мар"</t>
  </si>
  <si>
    <t>Содержание пожарных водоемов</t>
  </si>
  <si>
    <t>2.2.4.</t>
  </si>
  <si>
    <t>Мероприятия в области гражданской обороны</t>
  </si>
  <si>
    <t>3.2.</t>
  </si>
  <si>
    <t>Основное мероприятие: Обеспечение условий для приведения улично-дорожной сети и транспортной инфраструктуры города в соответствии со стандартами качества и требованиями безопасной эксплуатации</t>
  </si>
  <si>
    <t>3.2.1.</t>
  </si>
  <si>
    <t>Приобретение   техники</t>
  </si>
  <si>
    <t>Основное мероприятие: "Обеспечение деятельности подведомственных казенных учреждений муниципального образования "Городской округ "Город Нарьян-Мар"</t>
  </si>
  <si>
    <t>Содержание спортивных и детских игровых площадок (комплексов)</t>
  </si>
  <si>
    <t>Содержание мест захоронения</t>
  </si>
  <si>
    <t>Субсидия в целях финансового возмещения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</si>
  <si>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Финансовое возмещение затрат, возникающих в связи с оказанием гарантированного перечня услуг по погребению на территории муниципального образования "Городской округ "Город Нарьян-Мар"</t>
  </si>
  <si>
    <t>План 
на 
2021 год</t>
  </si>
  <si>
    <t>Расходы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 (за счет средств городского бюджета)</t>
  </si>
  <si>
    <t>Обеспечение расходных обязательств прошлых лет - оплата судебных расходов</t>
  </si>
  <si>
    <t>Оплата по исполнительному листу по объекту строительства "Строительство блочных локальных очистных сооружений (БЛОС) по ул. Бондарная в г. Нарьян-Маре"</t>
  </si>
  <si>
    <t>Оказание услуг по изготовлению (приобретению) печатной продукции по вопросам гражданской обороны и защиты населения</t>
  </si>
  <si>
    <t>3.2.2.</t>
  </si>
  <si>
    <t>Обустройство автобусной остановки "ул. Аэродромная" в микрорайоне "Старый аэропорт"</t>
  </si>
  <si>
    <t>3.2.3.</t>
  </si>
  <si>
    <t>Оплата судебной экспертизы по объекту "Реконструкция ул. Авиаторов в г. Нарьян-Маре (I этап)"</t>
  </si>
  <si>
    <t>Приобретение материалов для контейнерных площадок</t>
  </si>
  <si>
    <t>Содержание контейнерных площадок</t>
  </si>
  <si>
    <t>Обустройство площади Ленина</t>
  </si>
  <si>
    <t>Приобретение уличных светодинамических елей</t>
  </si>
  <si>
    <t>Декоративное оформление города Нарьян-Мара</t>
  </si>
  <si>
    <t>Технологическое присоединение к электрическим сетям</t>
  </si>
  <si>
    <t>Приобретение элементов спортивных и детских игровых площадок (комплексов)</t>
  </si>
  <si>
    <t>3. Основное мероприятие: Реализация проектов по поддержке местных инициатив</t>
  </si>
  <si>
    <t>Детская спортивная площадка по ул.Российская, г.Нарьян-Мар</t>
  </si>
  <si>
    <t>1. Основное мероприятие: Создание условий для массового отдыха жителей городского округа и организация обустройства мест массового отдыха населения</t>
  </si>
  <si>
    <t>План на 2021год, тыс. руб</t>
  </si>
  <si>
    <t>Капитальный  ремонт сети ТС, ГВС, ХВС от ТК 7/20 до ТК 7/20В ул. Октябрьская дом № 7</t>
  </si>
  <si>
    <t>Капитальный ремонт объекта "Энергоснабжение котельной №4 по адресу: ул. 60 лет Октября д.10а, Нарьян-Мар, НАО"</t>
  </si>
  <si>
    <t>Капитальный ремонт объекта "Энергоснабжение котельной №9, по адресу ул. Ленина, д. 4А, Нарьян-Мар, НАО"</t>
  </si>
  <si>
    <t>Обустройство спортивного игрового кластера в районе ул. Строительная, д. 10, 11</t>
  </si>
  <si>
    <t>Обустройство стоянки около ДС на ул.Щвецова</t>
  </si>
  <si>
    <t>Благоустройство дворовой территории дома № 34 по улице Первомайской города Нарьян-Мара, 2 этап</t>
  </si>
  <si>
    <t>Благоустройство сквера в районе улицы Мурманская, д. 15</t>
  </si>
  <si>
    <t>Первый этап в создании детской игровой спортивной площадки в микрорайоне "Малый Качгорт"</t>
  </si>
  <si>
    <t>за 2021 год</t>
  </si>
  <si>
    <t xml:space="preserve">- субсидия на возмещение части затрат за аренду нежилых зданий и помещений </t>
  </si>
  <si>
    <t xml:space="preserve">- субсидия на возмещение части затрат за подготовку, переподготовку и повышение квалификации кадров </t>
  </si>
  <si>
    <t>Итого по Программе</t>
  </si>
  <si>
    <t>за 2021год</t>
  </si>
  <si>
    <t>Ответственный исполнитель:отдел бухгалтерского учета и отчетности Администрации МО "Городской округ "Город Нарьян-Мар"</t>
  </si>
  <si>
    <t>- профессиональная переподготовка, повышение квалификации</t>
  </si>
  <si>
    <t>ОБУиО,управление делами</t>
  </si>
  <si>
    <t>УОИО, МКУ УГХ</t>
  </si>
  <si>
    <t>- новогоднее оформление</t>
  </si>
  <si>
    <t>- изготовление и размещение наружной рекламы</t>
  </si>
  <si>
    <t>- автотранспортные услуги</t>
  </si>
  <si>
    <t>- экскурсионные мероприятия</t>
  </si>
  <si>
    <t>- изготовление раздаточного материала (буклеты, журналы, альманахи)</t>
  </si>
  <si>
    <t>- изготовление светодиодных конструкций</t>
  </si>
  <si>
    <t>- оплата услуг спикера (модератора, ведущего, лектора) в рамках проведения круглого стола (конференции); подготовка к конференциям</t>
  </si>
  <si>
    <t>- компенсации расходов по проезду лицам, замещавшим выборные должности в муниципальном образовании "Городской округ "Город Нарьян-Мар", и Почетным гражданам города Нарьян-Мара, приглашенным для участия в праздничных мероприятиях, проводимых на территории города Нарьян-Мара</t>
  </si>
  <si>
    <t xml:space="preserve">- приобретение флагов и рекламных конструкций </t>
  </si>
  <si>
    <t>ОРОО</t>
  </si>
  <si>
    <t>правовое управление
(администр. комиссия),ОБУиО</t>
  </si>
  <si>
    <t>правовое управление
(отдел КДН),ОБУиО</t>
  </si>
  <si>
    <t>1.3.5.</t>
  </si>
  <si>
    <t>1.3.6.</t>
  </si>
  <si>
    <t>правовое управление
(отдел по обеспечению деятельности  комиссии по делам несовершеннолетних и защите их прав)</t>
  </si>
  <si>
    <t>Основное мероприятие:
Обеспечение противодействия коррупции</t>
  </si>
  <si>
    <t>Мероприятия по обеспечению противодействия коррупции</t>
  </si>
  <si>
    <t>- информационно-учебные и разъяснительные мероприятия для работников Администрации МО "Городской округ "Город Нарьян-Мар"</t>
  </si>
  <si>
    <t>- размещение информации о проведенных профилактических мероприятиях и отчетов о деятельности образованных комиссий, подразделения по профилактике коррупционных правонарушений на официальном сайте Администрации МО "Городской округ "Город Нарьян-Мар"</t>
  </si>
  <si>
    <t>- подготовка и размещение для свободного доступа по средствам имеющегося сетевого ресурса актуальной информации в сфере противодействия коррупции для работников Администрации МО "Городской округ "Город Нарьян-Мар"</t>
  </si>
  <si>
    <t>- проведение антикоррупционной экспертизы проектов нормативных правовых актов</t>
  </si>
  <si>
    <t>1.5</t>
  </si>
  <si>
    <t>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</si>
  <si>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>1.5.1</t>
  </si>
  <si>
    <t xml:space="preserve">- поощрение муниципальных управленческих команд </t>
  </si>
  <si>
    <t>управление делами, ОБУиО</t>
  </si>
  <si>
    <t>МКУ УГХ,</t>
  </si>
  <si>
    <t xml:space="preserve">- обеспечение Администрации МО "Городской округ "Город Нарьян-Мар" основными средствами, материальными запасами, программным обеспечением </t>
  </si>
  <si>
    <t>- продвижение сайтов и официальных групп в соц.сетях (таргетированная реклама, СММ)</t>
  </si>
  <si>
    <t>- изготовление тематических видеороликов</t>
  </si>
  <si>
    <t xml:space="preserve">МКУ УГХ,
</t>
  </si>
  <si>
    <t>Основное мероприятие:
Комплексная автоматизация бюджетного процесса</t>
  </si>
  <si>
    <t>Мероприятия в сфере информатизации управления финансами</t>
  </si>
  <si>
    <t>УФ, ОБУиО</t>
  </si>
  <si>
    <t>4.2.3.</t>
  </si>
  <si>
    <t xml:space="preserve">- строительство гаража для автомобильного транспорта с разработкой проектной документацией </t>
  </si>
  <si>
    <t>Исполнитель: Нач.отдела ИПиП _____________________________В.С.Оленицкая</t>
  </si>
  <si>
    <t xml:space="preserve">за   4 квартал  2021 года </t>
  </si>
  <si>
    <t>Технологическое присоединение жилых домов к централизованным системам теплоснабжения</t>
  </si>
  <si>
    <t>1.3.3.</t>
  </si>
  <si>
    <t>Капитальный ремонт сетей ТС, ГВС, ХВС от жилого дома №32 по ул. Ленина до ТК 1/32</t>
  </si>
  <si>
    <t>Капитальный ремонт сетей ТС, ГВС, ХВС от ТК 13/4 до ТК 13/7 по ул. Заводская</t>
  </si>
  <si>
    <t>Капитальный ремонт водопроводного колодца ВК-53 по ул. Ленина</t>
  </si>
  <si>
    <t>Капитальный ремонт водопроводных колодцев по ул. Ленина ВК - 84, 64а, 19, 20, 20а, 20б, 57</t>
  </si>
  <si>
    <t>Капитальный ремонт водовода от жилого дома №9а по ул. Рыбников до ВК-57Б</t>
  </si>
  <si>
    <t>Капитальный ремонт сетей ТС, ГВС, ХВС от ж. д. №43 до ж. д. №44 по ул. Южная</t>
  </si>
  <si>
    <t>Капитальный ремонт тепловой сети ТС от ТК 26/7 до т. Б в районе ж. д. №52 а по ул. Ленина</t>
  </si>
  <si>
    <t>Капитальный ремонт резервуара очищенной питьевой воды V=35 м3 котельной №13 Нарьян-Марского МУ ПОК и ТС</t>
  </si>
  <si>
    <t>Капитальный ремонт резервуара очищенной питьевой воды V=50 м3 котельной №26 Нарьян-Марского МУ ПОК и ТС</t>
  </si>
  <si>
    <t>Капитальный ремонт котлов № 1 и № 2 котельной № 15 Нарьян-Марского МУ ПОК и ТС</t>
  </si>
  <si>
    <t>Приобретение оборудования (котел с комплектующими) для пополнения аварийного запаса для котельной № 14</t>
  </si>
  <si>
    <t>Приобретение материалов (трубной продукции) для пополнения аварийного запаса</t>
  </si>
  <si>
    <t>Приобретение и установка малых архитектурных форм на общественных территориях города Нарьян-Мара</t>
  </si>
  <si>
    <t>за  2021 год</t>
  </si>
  <si>
    <t xml:space="preserve"> Согласование проектов </t>
  </si>
  <si>
    <t>Обустройство городского парка в районе ул.Юбилейная в г.Нарьян-Маре</t>
  </si>
  <si>
    <t>Вед. менеджер ОРиКХ</t>
  </si>
  <si>
    <t>А.С. Рябова</t>
  </si>
  <si>
    <t xml:space="preserve">Предоставление выплаты председателям территориальных общественных самоуправлений в муниципальном образовании "Городской округ "Город Нарьян-Мар"
</t>
  </si>
  <si>
    <t xml:space="preserve">Предоставление грантов в форме субсидий победителям конкурса "Лучшее территориальное общественное самоуправление города Нарьян-Мара"
</t>
  </si>
  <si>
    <t>1862,38860</t>
  </si>
  <si>
    <t xml:space="preserve">за 2021 год </t>
  </si>
  <si>
    <t>Ответственный исполнитель:</t>
  </si>
  <si>
    <t xml:space="preserve">3.2.2. Участие молодежи города, стоящей на профилактических учетах и (или) находящейся в группе риска, в семинарах, тренингах и адаптационных программах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</si>
</sst>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00"/>
    <numFmt numFmtId="167" formatCode="0.00000"/>
    <numFmt numFmtId="168" formatCode="#,##0.0000"/>
    <numFmt numFmtId="169" formatCode="#,##0.000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3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4" fillId="0" borderId="0"/>
    <xf numFmtId="0" fontId="38" fillId="9" borderId="0" applyNumberFormat="0" applyBorder="0" applyAlignment="0" applyProtection="0"/>
  </cellStyleXfs>
  <cellXfs count="553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top"/>
    </xf>
    <xf numFmtId="165" fontId="1" fillId="0" borderId="1" xfId="1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 indent="1"/>
    </xf>
    <xf numFmtId="0" fontId="1" fillId="0" borderId="2" xfId="2" applyFont="1" applyBorder="1" applyAlignment="1">
      <alignment horizontal="left" vertical="top" wrapText="1" indent="1"/>
    </xf>
    <xf numFmtId="0" fontId="1" fillId="0" borderId="6" xfId="2" applyFont="1" applyBorder="1" applyAlignment="1">
      <alignment horizontal="left" vertical="top" wrapText="1" indent="1"/>
    </xf>
    <xf numFmtId="164" fontId="1" fillId="0" borderId="1" xfId="0" applyNumberFormat="1" applyFont="1" applyFill="1" applyBorder="1" applyAlignment="1">
      <alignment horizontal="left" wrapText="1" indent="1"/>
    </xf>
    <xf numFmtId="0" fontId="1" fillId="0" borderId="1" xfId="2" applyFont="1" applyBorder="1" applyAlignment="1">
      <alignment horizontal="left" vertical="top" wrapText="1" indent="1"/>
    </xf>
    <xf numFmtId="3" fontId="3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8" fillId="0" borderId="0" xfId="3" applyFont="1"/>
    <xf numFmtId="0" fontId="8" fillId="0" borderId="0" xfId="3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2" fillId="0" borderId="0" xfId="0" applyFont="1"/>
    <xf numFmtId="0" fontId="13" fillId="0" borderId="0" xfId="3" applyFont="1"/>
    <xf numFmtId="0" fontId="13" fillId="0" borderId="0" xfId="3" applyFont="1" applyAlignment="1">
      <alignment horizontal="center"/>
    </xf>
    <xf numFmtId="0" fontId="13" fillId="0" borderId="0" xfId="3" applyFont="1" applyAlignment="1">
      <alignment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8" fillId="0" borderId="5" xfId="3" applyFont="1" applyBorder="1"/>
    <xf numFmtId="0" fontId="8" fillId="0" borderId="1" xfId="3" applyFont="1" applyBorder="1"/>
    <xf numFmtId="0" fontId="8" fillId="4" borderId="1" xfId="3" applyFont="1" applyFill="1" applyBorder="1" applyAlignment="1">
      <alignment horizontal="center" vertical="center"/>
    </xf>
    <xf numFmtId="0" fontId="8" fillId="3" borderId="13" xfId="3" applyFont="1" applyFill="1" applyBorder="1"/>
    <xf numFmtId="0" fontId="8" fillId="3" borderId="6" xfId="3" applyFont="1" applyFill="1" applyBorder="1"/>
    <xf numFmtId="49" fontId="14" fillId="3" borderId="1" xfId="3" applyNumberFormat="1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wrapText="1"/>
    </xf>
    <xf numFmtId="10" fontId="14" fillId="3" borderId="1" xfId="3" applyNumberFormat="1" applyFont="1" applyFill="1" applyBorder="1" applyAlignment="1">
      <alignment horizontal="center"/>
    </xf>
    <xf numFmtId="49" fontId="8" fillId="3" borderId="1" xfId="3" applyNumberFormat="1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3" fillId="0" borderId="1" xfId="3" applyNumberFormat="1" applyFont="1" applyFill="1" applyBorder="1"/>
    <xf numFmtId="10" fontId="13" fillId="3" borderId="1" xfId="3" applyNumberFormat="1" applyFont="1" applyFill="1" applyBorder="1" applyAlignment="1">
      <alignment horizontal="center"/>
    </xf>
    <xf numFmtId="10" fontId="13" fillId="3" borderId="1" xfId="3" applyNumberFormat="1" applyFont="1" applyFill="1" applyBorder="1"/>
    <xf numFmtId="4" fontId="13" fillId="0" borderId="1" xfId="3" applyNumberFormat="1" applyFont="1" applyFill="1" applyBorder="1" applyAlignment="1">
      <alignment horizontal="right"/>
    </xf>
    <xf numFmtId="4" fontId="13" fillId="3" borderId="1" xfId="3" applyNumberFormat="1" applyFont="1" applyFill="1" applyBorder="1" applyAlignment="1">
      <alignment horizontal="center"/>
    </xf>
    <xf numFmtId="4" fontId="13" fillId="3" borderId="1" xfId="3" applyNumberFormat="1" applyFont="1" applyFill="1" applyBorder="1"/>
    <xf numFmtId="49" fontId="13" fillId="3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center" wrapText="1"/>
    </xf>
    <xf numFmtId="0" fontId="13" fillId="3" borderId="1" xfId="3" applyNumberFormat="1" applyFont="1" applyFill="1" applyBorder="1" applyAlignment="1">
      <alignment vertical="center" wrapText="1"/>
    </xf>
    <xf numFmtId="49" fontId="5" fillId="3" borderId="1" xfId="3" applyNumberFormat="1" applyFont="1" applyFill="1" applyBorder="1" applyAlignment="1">
      <alignment horizontal="center" vertical="center"/>
    </xf>
    <xf numFmtId="49" fontId="14" fillId="3" borderId="1" xfId="3" applyNumberFormat="1" applyFont="1" applyFill="1" applyBorder="1" applyAlignment="1">
      <alignment vertical="center" wrapText="1"/>
    </xf>
    <xf numFmtId="0" fontId="5" fillId="3" borderId="13" xfId="3" applyFont="1" applyFill="1" applyBorder="1"/>
    <xf numFmtId="0" fontId="5" fillId="3" borderId="6" xfId="3" applyFont="1" applyFill="1" applyBorder="1"/>
    <xf numFmtId="0" fontId="15" fillId="4" borderId="1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 wrapText="1"/>
    </xf>
    <xf numFmtId="4" fontId="14" fillId="4" borderId="1" xfId="3" applyNumberFormat="1" applyFont="1" applyFill="1" applyBorder="1" applyAlignment="1">
      <alignment vertical="center" wrapText="1"/>
    </xf>
    <xf numFmtId="10" fontId="14" fillId="4" borderId="1" xfId="3" applyNumberFormat="1" applyFont="1" applyFill="1" applyBorder="1" applyAlignment="1">
      <alignment vertical="center" wrapText="1"/>
    </xf>
    <xf numFmtId="0" fontId="14" fillId="0" borderId="5" xfId="3" applyFont="1" applyBorder="1"/>
    <xf numFmtId="0" fontId="14" fillId="0" borderId="1" xfId="3" applyFont="1" applyBorder="1"/>
    <xf numFmtId="0" fontId="8" fillId="5" borderId="0" xfId="3" applyFont="1" applyFill="1"/>
    <xf numFmtId="0" fontId="0" fillId="0" borderId="0" xfId="0" applyFill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Border="1"/>
    <xf numFmtId="4" fontId="8" fillId="0" borderId="0" xfId="3" applyNumberFormat="1" applyFont="1"/>
    <xf numFmtId="165" fontId="1" fillId="0" borderId="1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0" fontId="10" fillId="0" borderId="0" xfId="0" applyFont="1" applyAlignment="1">
      <alignment horizontal="center" vertical="top"/>
    </xf>
    <xf numFmtId="165" fontId="14" fillId="3" borderId="1" xfId="3" applyNumberFormat="1" applyFont="1" applyFill="1" applyBorder="1" applyAlignment="1">
      <alignment horizontal="center"/>
    </xf>
    <xf numFmtId="165" fontId="13" fillId="3" borderId="1" xfId="3" applyNumberFormat="1" applyFont="1" applyFill="1" applyBorder="1" applyAlignment="1">
      <alignment horizontal="center"/>
    </xf>
    <xf numFmtId="49" fontId="13" fillId="0" borderId="1" xfId="3" applyNumberFormat="1" applyFont="1" applyFill="1" applyBorder="1" applyAlignment="1">
      <alignment vertical="center" wrapText="1"/>
    </xf>
    <xf numFmtId="49" fontId="14" fillId="0" borderId="1" xfId="3" applyNumberFormat="1" applyFont="1" applyFill="1" applyBorder="1" applyAlignment="1">
      <alignment vertical="center" wrapText="1"/>
    </xf>
    <xf numFmtId="0" fontId="14" fillId="3" borderId="1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165" fontId="14" fillId="3" borderId="1" xfId="3" applyNumberFormat="1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horizontal="center" vertical="center"/>
    </xf>
    <xf numFmtId="165" fontId="14" fillId="3" borderId="1" xfId="3" applyNumberFormat="1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/>
    </xf>
    <xf numFmtId="165" fontId="14" fillId="4" borderId="1" xfId="3" applyNumberFormat="1" applyFont="1" applyFill="1" applyBorder="1" applyAlignment="1">
      <alignment vertical="center" wrapText="1"/>
    </xf>
    <xf numFmtId="165" fontId="14" fillId="3" borderId="1" xfId="3" applyNumberFormat="1" applyFont="1" applyFill="1" applyBorder="1"/>
    <xf numFmtId="165" fontId="13" fillId="3" borderId="1" xfId="3" applyNumberFormat="1" applyFont="1" applyFill="1" applyBorder="1"/>
    <xf numFmtId="49" fontId="8" fillId="0" borderId="1" xfId="3" applyNumberFormat="1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left" vertical="center" wrapText="1"/>
    </xf>
    <xf numFmtId="0" fontId="13" fillId="3" borderId="1" xfId="3" applyFont="1" applyFill="1" applyBorder="1" applyAlignment="1">
      <alignment horizontal="left" vertical="center" wrapText="1"/>
    </xf>
    <xf numFmtId="9" fontId="1" fillId="0" borderId="1" xfId="0" applyNumberFormat="1" applyFont="1" applyFill="1" applyBorder="1"/>
    <xf numFmtId="9" fontId="3" fillId="2" borderId="1" xfId="0" applyNumberFormat="1" applyFont="1" applyFill="1" applyBorder="1"/>
    <xf numFmtId="0" fontId="22" fillId="0" borderId="0" xfId="0" applyFont="1"/>
    <xf numFmtId="0" fontId="19" fillId="0" borderId="0" xfId="0" applyFont="1" applyAlignment="1"/>
    <xf numFmtId="0" fontId="2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5" fillId="0" borderId="0" xfId="0" applyFont="1"/>
    <xf numFmtId="0" fontId="12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top" wrapText="1"/>
    </xf>
    <xf numFmtId="165" fontId="14" fillId="3" borderId="1" xfId="3" applyNumberFormat="1" applyFont="1" applyFill="1" applyBorder="1" applyAlignment="1">
      <alignment horizontal="right"/>
    </xf>
    <xf numFmtId="165" fontId="13" fillId="3" borderId="1" xfId="3" applyNumberFormat="1" applyFont="1" applyFill="1" applyBorder="1" applyAlignment="1">
      <alignment horizontal="right"/>
    </xf>
    <xf numFmtId="165" fontId="13" fillId="3" borderId="1" xfId="3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/>
    <xf numFmtId="0" fontId="14" fillId="3" borderId="1" xfId="0" applyFont="1" applyFill="1" applyBorder="1" applyAlignment="1">
      <alignment horizontal="left" vertical="top" wrapText="1"/>
    </xf>
    <xf numFmtId="165" fontId="14" fillId="3" borderId="1" xfId="3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left" vertical="top"/>
    </xf>
    <xf numFmtId="164" fontId="3" fillId="3" borderId="0" xfId="0" applyNumberFormat="1" applyFont="1" applyFill="1" applyBorder="1"/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65" fontId="3" fillId="3" borderId="1" xfId="1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165" fontId="1" fillId="3" borderId="1" xfId="1" applyNumberFormat="1" applyFont="1" applyFill="1" applyBorder="1" applyAlignment="1">
      <alignment horizontal="right" vertical="top"/>
    </xf>
    <xf numFmtId="49" fontId="1" fillId="3" borderId="1" xfId="0" applyNumberFormat="1" applyFont="1" applyFill="1" applyBorder="1"/>
    <xf numFmtId="0" fontId="1" fillId="3" borderId="1" xfId="0" quotePrefix="1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center" vertical="top"/>
    </xf>
    <xf numFmtId="164" fontId="5" fillId="3" borderId="0" xfId="0" applyNumberFormat="1" applyFont="1" applyFill="1" applyBorder="1" applyAlignment="1">
      <alignment horizontal="left" vertical="top"/>
    </xf>
    <xf numFmtId="164" fontId="5" fillId="3" borderId="0" xfId="0" applyNumberFormat="1" applyFont="1" applyFill="1" applyBorder="1" applyAlignment="1">
      <alignment vertical="center"/>
    </xf>
    <xf numFmtId="10" fontId="8" fillId="3" borderId="1" xfId="3" applyNumberFormat="1" applyFont="1" applyFill="1" applyBorder="1"/>
    <xf numFmtId="4" fontId="14" fillId="0" borderId="1" xfId="3" applyNumberFormat="1" applyFont="1" applyFill="1" applyBorder="1"/>
    <xf numFmtId="2" fontId="21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justify" vertical="top" wrapText="1"/>
    </xf>
    <xf numFmtId="165" fontId="13" fillId="3" borderId="1" xfId="0" applyNumberFormat="1" applyFont="1" applyFill="1" applyBorder="1" applyAlignment="1">
      <alignment horizontal="right" wrapText="1"/>
    </xf>
    <xf numFmtId="49" fontId="8" fillId="2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vertical="center" wrapText="1"/>
    </xf>
    <xf numFmtId="165" fontId="13" fillId="2" borderId="1" xfId="3" applyNumberFormat="1" applyFont="1" applyFill="1" applyBorder="1" applyAlignment="1">
      <alignment horizontal="center"/>
    </xf>
    <xf numFmtId="165" fontId="13" fillId="2" borderId="1" xfId="3" applyNumberFormat="1" applyFont="1" applyFill="1" applyBorder="1"/>
    <xf numFmtId="0" fontId="8" fillId="2" borderId="13" xfId="3" applyFont="1" applyFill="1" applyBorder="1"/>
    <xf numFmtId="0" fontId="8" fillId="2" borderId="6" xfId="3" applyFont="1" applyFill="1" applyBorder="1"/>
    <xf numFmtId="49" fontId="13" fillId="3" borderId="1" xfId="3" applyNumberFormat="1" applyFont="1" applyFill="1" applyBorder="1" applyAlignment="1">
      <alignment vertical="top" wrapText="1"/>
    </xf>
    <xf numFmtId="0" fontId="5" fillId="2" borderId="13" xfId="3" applyFont="1" applyFill="1" applyBorder="1"/>
    <xf numFmtId="0" fontId="5" fillId="2" borderId="6" xfId="3" applyFont="1" applyFill="1" applyBorder="1"/>
    <xf numFmtId="4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0" fontId="32" fillId="3" borderId="0" xfId="0" applyFont="1" applyFill="1" applyBorder="1"/>
    <xf numFmtId="0" fontId="30" fillId="3" borderId="13" xfId="3" applyFont="1" applyFill="1" applyBorder="1"/>
    <xf numFmtId="0" fontId="30" fillId="3" borderId="6" xfId="3" applyFont="1" applyFill="1" applyBorder="1"/>
    <xf numFmtId="0" fontId="30" fillId="2" borderId="13" xfId="3" applyFont="1" applyFill="1" applyBorder="1"/>
    <xf numFmtId="0" fontId="30" fillId="2" borderId="6" xfId="3" applyFont="1" applyFill="1" applyBorder="1"/>
    <xf numFmtId="0" fontId="33" fillId="3" borderId="13" xfId="3" applyFont="1" applyFill="1" applyBorder="1"/>
    <xf numFmtId="0" fontId="33" fillId="3" borderId="6" xfId="3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0" fillId="0" borderId="0" xfId="0" applyAlignment="1"/>
    <xf numFmtId="0" fontId="32" fillId="0" borderId="0" xfId="0" applyFont="1"/>
    <xf numFmtId="0" fontId="13" fillId="3" borderId="0" xfId="0" applyFont="1" applyFill="1"/>
    <xf numFmtId="0" fontId="32" fillId="0" borderId="0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49" fontId="14" fillId="3" borderId="6" xfId="3" applyNumberFormat="1" applyFont="1" applyFill="1" applyBorder="1" applyAlignment="1">
      <alignment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9" fontId="14" fillId="0" borderId="16" xfId="1" applyFont="1" applyFill="1" applyBorder="1" applyAlignment="1">
      <alignment horizontal="center" vertical="center"/>
    </xf>
    <xf numFmtId="9" fontId="14" fillId="0" borderId="17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" fontId="32" fillId="3" borderId="0" xfId="0" applyNumberFormat="1" applyFont="1" applyFill="1" applyBorder="1"/>
    <xf numFmtId="0" fontId="14" fillId="3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13" fillId="0" borderId="0" xfId="0" applyFont="1" applyFill="1"/>
    <xf numFmtId="0" fontId="13" fillId="0" borderId="0" xfId="0" applyFont="1"/>
    <xf numFmtId="0" fontId="32" fillId="0" borderId="0" xfId="0" applyFont="1" applyFill="1"/>
    <xf numFmtId="0" fontId="32" fillId="0" borderId="0" xfId="0" applyFont="1" applyFill="1" applyBorder="1"/>
    <xf numFmtId="0" fontId="13" fillId="0" borderId="0" xfId="0" applyFont="1" applyFill="1" applyBorder="1"/>
    <xf numFmtId="0" fontId="13" fillId="0" borderId="0" xfId="0" applyFont="1" applyBorder="1"/>
    <xf numFmtId="0" fontId="32" fillId="3" borderId="0" xfId="0" applyFont="1" applyFill="1"/>
    <xf numFmtId="0" fontId="32" fillId="3" borderId="0" xfId="0" applyFont="1" applyFill="1" applyAlignment="1"/>
    <xf numFmtId="0" fontId="1" fillId="3" borderId="1" xfId="0" applyFont="1" applyFill="1" applyBorder="1" applyAlignment="1">
      <alignment horizontal="center" vertical="top"/>
    </xf>
    <xf numFmtId="164" fontId="1" fillId="3" borderId="0" xfId="0" applyNumberFormat="1" applyFont="1" applyFill="1" applyBorder="1"/>
    <xf numFmtId="166" fontId="3" fillId="3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right" vertical="top" wrapText="1"/>
    </xf>
    <xf numFmtId="166" fontId="1" fillId="3" borderId="1" xfId="4" applyNumberFormat="1" applyFont="1" applyFill="1" applyBorder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right" vertical="center"/>
    </xf>
    <xf numFmtId="167" fontId="21" fillId="0" borderId="3" xfId="0" applyNumberFormat="1" applyFont="1" applyBorder="1" applyAlignment="1">
      <alignment vertical="top"/>
    </xf>
    <xf numFmtId="167" fontId="18" fillId="7" borderId="1" xfId="0" applyNumberFormat="1" applyFont="1" applyFill="1" applyBorder="1" applyAlignment="1">
      <alignment vertical="top" wrapText="1"/>
    </xf>
    <xf numFmtId="167" fontId="28" fillId="7" borderId="10" xfId="0" applyNumberFormat="1" applyFont="1" applyFill="1" applyBorder="1" applyAlignment="1">
      <alignment horizontal="center" vertical="center"/>
    </xf>
    <xf numFmtId="167" fontId="28" fillId="7" borderId="1" xfId="0" applyNumberFormat="1" applyFont="1" applyFill="1" applyBorder="1" applyAlignment="1">
      <alignment horizontal="center" vertical="center"/>
    </xf>
    <xf numFmtId="167" fontId="12" fillId="6" borderId="3" xfId="0" applyNumberFormat="1" applyFont="1" applyFill="1" applyBorder="1" applyAlignment="1">
      <alignment horizontal="justify" vertical="top" wrapText="1"/>
    </xf>
    <xf numFmtId="167" fontId="12" fillId="0" borderId="3" xfId="0" applyNumberFormat="1" applyFont="1" applyBorder="1" applyAlignment="1">
      <alignment horizontal="justify" vertical="top" wrapText="1"/>
    </xf>
    <xf numFmtId="167" fontId="0" fillId="0" borderId="1" xfId="0" applyNumberFormat="1" applyFont="1" applyBorder="1" applyAlignment="1">
      <alignment horizontal="center" vertical="center"/>
    </xf>
    <xf numFmtId="167" fontId="12" fillId="3" borderId="3" xfId="0" applyNumberFormat="1" applyFont="1" applyFill="1" applyBorder="1" applyAlignment="1">
      <alignment horizontal="justify" vertical="top" wrapText="1"/>
    </xf>
    <xf numFmtId="167" fontId="0" fillId="0" borderId="5" xfId="0" applyNumberFormat="1" applyFont="1" applyBorder="1" applyAlignment="1">
      <alignment horizontal="center" vertical="center"/>
    </xf>
    <xf numFmtId="167" fontId="28" fillId="0" borderId="3" xfId="0" applyNumberFormat="1" applyFont="1" applyBorder="1" applyAlignment="1">
      <alignment vertical="top"/>
    </xf>
    <xf numFmtId="167" fontId="25" fillId="7" borderId="13" xfId="0" applyNumberFormat="1" applyFont="1" applyFill="1" applyBorder="1" applyAlignment="1">
      <alignment horizontal="center" vertical="center"/>
    </xf>
    <xf numFmtId="167" fontId="25" fillId="7" borderId="1" xfId="0" applyNumberFormat="1" applyFont="1" applyFill="1" applyBorder="1" applyAlignment="1">
      <alignment horizontal="center" vertical="center"/>
    </xf>
    <xf numFmtId="167" fontId="20" fillId="6" borderId="14" xfId="0" applyNumberFormat="1" applyFont="1" applyFill="1" applyBorder="1" applyAlignment="1">
      <alignment horizontal="center" vertical="center" wrapText="1"/>
    </xf>
    <xf numFmtId="167" fontId="25" fillId="8" borderId="5" xfId="0" applyNumberFormat="1" applyFont="1" applyFill="1" applyBorder="1"/>
    <xf numFmtId="167" fontId="25" fillId="8" borderId="1" xfId="0" applyNumberFormat="1" applyFont="1" applyFill="1" applyBorder="1"/>
    <xf numFmtId="166" fontId="14" fillId="3" borderId="1" xfId="0" applyNumberFormat="1" applyFont="1" applyFill="1" applyBorder="1" applyAlignment="1">
      <alignment horizontal="center" wrapText="1"/>
    </xf>
    <xf numFmtId="166" fontId="14" fillId="3" borderId="1" xfId="0" applyNumberFormat="1" applyFont="1" applyFill="1" applyBorder="1" applyAlignment="1">
      <alignment horizontal="right" wrapText="1"/>
    </xf>
    <xf numFmtId="166" fontId="13" fillId="3" borderId="1" xfId="0" applyNumberFormat="1" applyFont="1" applyFill="1" applyBorder="1" applyAlignment="1">
      <alignment horizontal="right" wrapText="1"/>
    </xf>
    <xf numFmtId="166" fontId="14" fillId="3" borderId="1" xfId="3" applyNumberFormat="1" applyFont="1" applyFill="1" applyBorder="1"/>
    <xf numFmtId="166" fontId="14" fillId="3" borderId="1" xfId="3" applyNumberFormat="1" applyFont="1" applyFill="1" applyBorder="1" applyAlignment="1">
      <alignment horizontal="right"/>
    </xf>
    <xf numFmtId="166" fontId="14" fillId="3" borderId="1" xfId="3" applyNumberFormat="1" applyFont="1" applyFill="1" applyBorder="1" applyAlignment="1">
      <alignment horizontal="center"/>
    </xf>
    <xf numFmtId="166" fontId="13" fillId="0" borderId="1" xfId="3" applyNumberFormat="1" applyFont="1" applyFill="1" applyBorder="1"/>
    <xf numFmtId="166" fontId="13" fillId="0" borderId="1" xfId="3" applyNumberFormat="1" applyFont="1" applyFill="1" applyBorder="1" applyAlignment="1">
      <alignment horizontal="right"/>
    </xf>
    <xf numFmtId="166" fontId="13" fillId="3" borderId="1" xfId="3" applyNumberFormat="1" applyFont="1" applyFill="1" applyBorder="1" applyAlignment="1">
      <alignment horizontal="right"/>
    </xf>
    <xf numFmtId="166" fontId="13" fillId="3" borderId="1" xfId="3" applyNumberFormat="1" applyFont="1" applyFill="1" applyBorder="1"/>
    <xf numFmtId="166" fontId="13" fillId="3" borderId="1" xfId="3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14" fillId="3" borderId="1" xfId="3" applyNumberFormat="1" applyFont="1" applyFill="1" applyBorder="1" applyAlignment="1">
      <alignment vertical="center" wrapText="1"/>
    </xf>
    <xf numFmtId="166" fontId="14" fillId="3" borderId="1" xfId="3" applyNumberFormat="1" applyFont="1" applyFill="1" applyBorder="1" applyAlignment="1">
      <alignment horizontal="center" wrapText="1"/>
    </xf>
    <xf numFmtId="166" fontId="13" fillId="3" borderId="1" xfId="3" applyNumberFormat="1" applyFont="1" applyFill="1" applyBorder="1" applyAlignment="1"/>
    <xf numFmtId="166" fontId="13" fillId="2" borderId="1" xfId="0" applyNumberFormat="1" applyFont="1" applyFill="1" applyBorder="1" applyAlignment="1">
      <alignment horizontal="right" wrapText="1"/>
    </xf>
    <xf numFmtId="166" fontId="13" fillId="2" borderId="1" xfId="3" applyNumberFormat="1" applyFont="1" applyFill="1" applyBorder="1"/>
    <xf numFmtId="166" fontId="13" fillId="2" borderId="1" xfId="3" applyNumberFormat="1" applyFont="1" applyFill="1" applyBorder="1" applyAlignment="1">
      <alignment horizontal="right"/>
    </xf>
    <xf numFmtId="166" fontId="13" fillId="2" borderId="1" xfId="3" applyNumberFormat="1" applyFont="1" applyFill="1" applyBorder="1" applyAlignment="1">
      <alignment horizontal="center"/>
    </xf>
    <xf numFmtId="166" fontId="13" fillId="3" borderId="1" xfId="3" applyNumberFormat="1" applyFont="1" applyFill="1" applyBorder="1" applyAlignment="1">
      <alignment wrapText="1"/>
    </xf>
    <xf numFmtId="166" fontId="13" fillId="0" borderId="1" xfId="3" applyNumberFormat="1" applyFont="1" applyFill="1" applyBorder="1" applyAlignment="1">
      <alignment wrapText="1"/>
    </xf>
    <xf numFmtId="166" fontId="14" fillId="0" borderId="1" xfId="3" applyNumberFormat="1" applyFont="1" applyFill="1" applyBorder="1" applyAlignment="1">
      <alignment wrapText="1"/>
    </xf>
    <xf numFmtId="166" fontId="14" fillId="0" borderId="1" xfId="3" applyNumberFormat="1" applyFont="1" applyFill="1" applyBorder="1"/>
    <xf numFmtId="166" fontId="14" fillId="0" borderId="1" xfId="3" applyNumberFormat="1" applyFont="1" applyFill="1" applyBorder="1" applyAlignment="1">
      <alignment horizontal="right"/>
    </xf>
    <xf numFmtId="166" fontId="14" fillId="3" borderId="1" xfId="3" applyNumberFormat="1" applyFont="1" applyFill="1" applyBorder="1" applyAlignment="1">
      <alignment horizontal="right" wrapText="1"/>
    </xf>
    <xf numFmtId="166" fontId="13" fillId="0" borderId="1" xfId="3" applyNumberFormat="1" applyFont="1" applyFill="1" applyBorder="1" applyAlignment="1">
      <alignment horizontal="center"/>
    </xf>
    <xf numFmtId="166" fontId="14" fillId="3" borderId="1" xfId="3" applyNumberFormat="1" applyFont="1" applyFill="1" applyBorder="1" applyAlignment="1">
      <alignment wrapText="1"/>
    </xf>
    <xf numFmtId="166" fontId="14" fillId="4" borderId="1" xfId="3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right" vertical="top"/>
    </xf>
    <xf numFmtId="168" fontId="1" fillId="0" borderId="1" xfId="0" applyNumberFormat="1" applyFont="1" applyFill="1" applyBorder="1"/>
    <xf numFmtId="166" fontId="3" fillId="2" borderId="1" xfId="0" applyNumberFormat="1" applyFont="1" applyFill="1" applyBorder="1"/>
    <xf numFmtId="166" fontId="1" fillId="0" borderId="1" xfId="0" applyNumberFormat="1" applyFont="1" applyFill="1" applyBorder="1"/>
    <xf numFmtId="166" fontId="3" fillId="2" borderId="1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vertical="top"/>
    </xf>
    <xf numFmtId="166" fontId="3" fillId="2" borderId="1" xfId="0" applyNumberFormat="1" applyFont="1" applyFill="1" applyBorder="1" applyAlignment="1">
      <alignment horizontal="right" vertical="top"/>
    </xf>
    <xf numFmtId="166" fontId="14" fillId="0" borderId="1" xfId="0" applyNumberFormat="1" applyFont="1" applyFill="1" applyBorder="1" applyAlignment="1">
      <alignment horizontal="center" wrapText="1"/>
    </xf>
    <xf numFmtId="169" fontId="13" fillId="0" borderId="1" xfId="0" applyNumberFormat="1" applyFont="1" applyFill="1" applyBorder="1" applyAlignment="1">
      <alignment horizontal="right" wrapText="1"/>
    </xf>
    <xf numFmtId="49" fontId="14" fillId="4" borderId="1" xfId="3" applyNumberFormat="1" applyFont="1" applyFill="1" applyBorder="1" applyAlignment="1">
      <alignment vertical="center"/>
    </xf>
    <xf numFmtId="166" fontId="14" fillId="4" borderId="1" xfId="3" applyNumberFormat="1" applyFont="1" applyFill="1" applyBorder="1" applyAlignment="1" applyProtection="1">
      <alignment vertical="center" wrapText="1"/>
      <protection locked="0"/>
    </xf>
    <xf numFmtId="167" fontId="14" fillId="4" borderId="1" xfId="3" applyNumberFormat="1" applyFont="1" applyFill="1" applyBorder="1" applyAlignment="1" applyProtection="1">
      <alignment vertical="center" wrapText="1"/>
      <protection locked="0"/>
    </xf>
    <xf numFmtId="165" fontId="14" fillId="3" borderId="1" xfId="3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9" fontId="14" fillId="3" borderId="1" xfId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30" fillId="0" borderId="0" xfId="3" applyFont="1"/>
    <xf numFmtId="0" fontId="35" fillId="0" borderId="0" xfId="0" applyFont="1" applyAlignment="1">
      <alignment horizontal="center" vertical="top"/>
    </xf>
    <xf numFmtId="0" fontId="36" fillId="0" borderId="1" xfId="3" applyFont="1" applyFill="1" applyBorder="1" applyAlignment="1">
      <alignment horizontal="center" vertical="center" wrapText="1"/>
    </xf>
    <xf numFmtId="0" fontId="36" fillId="0" borderId="1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/>
    </xf>
    <xf numFmtId="166" fontId="36" fillId="3" borderId="1" xfId="3" applyNumberFormat="1" applyFont="1" applyFill="1" applyBorder="1" applyAlignment="1">
      <alignment horizontal="right"/>
    </xf>
    <xf numFmtId="166" fontId="36" fillId="3" borderId="1" xfId="3" applyNumberFormat="1" applyFont="1" applyFill="1" applyBorder="1"/>
    <xf numFmtId="166" fontId="15" fillId="3" borderId="1" xfId="3" applyNumberFormat="1" applyFont="1" applyFill="1" applyBorder="1"/>
    <xf numFmtId="166" fontId="15" fillId="3" borderId="1" xfId="3" applyNumberFormat="1" applyFont="1" applyFill="1" applyBorder="1" applyAlignment="1">
      <alignment horizontal="right"/>
    </xf>
    <xf numFmtId="166" fontId="36" fillId="3" borderId="1" xfId="0" applyNumberFormat="1" applyFont="1" applyFill="1" applyBorder="1" applyAlignment="1">
      <alignment horizontal="right" wrapText="1"/>
    </xf>
    <xf numFmtId="166" fontId="36" fillId="3" borderId="1" xfId="3" applyNumberFormat="1" applyFont="1" applyFill="1" applyBorder="1" applyAlignment="1"/>
    <xf numFmtId="166" fontId="36" fillId="3" borderId="1" xfId="3" applyNumberFormat="1" applyFont="1" applyFill="1" applyBorder="1" applyAlignment="1">
      <alignment horizontal="center"/>
    </xf>
    <xf numFmtId="166" fontId="15" fillId="3" borderId="1" xfId="0" applyNumberFormat="1" applyFont="1" applyFill="1" applyBorder="1" applyAlignment="1">
      <alignment horizontal="center" wrapText="1"/>
    </xf>
    <xf numFmtId="166" fontId="36" fillId="3" borderId="1" xfId="3" applyNumberFormat="1" applyFont="1" applyFill="1" applyBorder="1" applyAlignment="1">
      <alignment wrapText="1"/>
    </xf>
    <xf numFmtId="166" fontId="36" fillId="0" borderId="1" xfId="3" applyNumberFormat="1" applyFont="1" applyFill="1" applyBorder="1"/>
    <xf numFmtId="166" fontId="36" fillId="0" borderId="1" xfId="3" applyNumberFormat="1" applyFont="1" applyFill="1" applyBorder="1" applyAlignment="1">
      <alignment horizontal="right"/>
    </xf>
    <xf numFmtId="166" fontId="36" fillId="0" borderId="1" xfId="3" applyNumberFormat="1" applyFont="1" applyFill="1" applyBorder="1" applyAlignment="1">
      <alignment horizontal="center"/>
    </xf>
    <xf numFmtId="0" fontId="37" fillId="0" borderId="0" xfId="0" applyFont="1"/>
    <xf numFmtId="0" fontId="36" fillId="0" borderId="12" xfId="0" applyFont="1" applyBorder="1"/>
    <xf numFmtId="4" fontId="30" fillId="0" borderId="0" xfId="3" applyNumberFormat="1" applyFont="1"/>
    <xf numFmtId="166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166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 wrapText="1"/>
    </xf>
    <xf numFmtId="9" fontId="13" fillId="3" borderId="2" xfId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3" fillId="0" borderId="1" xfId="3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9" fontId="3" fillId="2" borderId="1" xfId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9" fontId="1" fillId="0" borderId="1" xfId="1" applyFont="1" applyFill="1" applyBorder="1" applyAlignment="1">
      <alignment horizontal="right" vertical="top"/>
    </xf>
    <xf numFmtId="10" fontId="1" fillId="0" borderId="1" xfId="1" applyNumberFormat="1" applyFont="1" applyFill="1" applyBorder="1" applyAlignment="1">
      <alignment horizontal="right" vertical="top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166" fontId="3" fillId="10" borderId="1" xfId="0" applyNumberFormat="1" applyFont="1" applyFill="1" applyBorder="1" applyAlignment="1">
      <alignment horizontal="right" vertical="center"/>
    </xf>
    <xf numFmtId="165" fontId="3" fillId="10" borderId="1" xfId="1" applyNumberFormat="1" applyFont="1" applyFill="1" applyBorder="1" applyAlignment="1">
      <alignment horizontal="right" vertical="center"/>
    </xf>
    <xf numFmtId="166" fontId="3" fillId="2" borderId="1" xfId="6" applyNumberFormat="1" applyFont="1" applyFill="1" applyBorder="1" applyAlignment="1">
      <alignment horizontal="right" vertical="top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 wrapText="1"/>
    </xf>
    <xf numFmtId="166" fontId="5" fillId="11" borderId="1" xfId="0" applyNumberFormat="1" applyFont="1" applyFill="1" applyBorder="1" applyAlignment="1">
      <alignment horizontal="right" vertical="center"/>
    </xf>
    <xf numFmtId="165" fontId="5" fillId="11" borderId="1" xfId="1" applyNumberFormat="1" applyFont="1" applyFill="1" applyBorder="1" applyAlignment="1">
      <alignment horizontal="right" vertical="center"/>
    </xf>
    <xf numFmtId="164" fontId="24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center" wrapText="1"/>
    </xf>
    <xf numFmtId="49" fontId="1" fillId="3" borderId="1" xfId="0" quotePrefix="1" applyNumberFormat="1" applyFont="1" applyFill="1" applyBorder="1" applyAlignment="1">
      <alignment horizontal="left" vertical="top" wrapText="1"/>
    </xf>
    <xf numFmtId="166" fontId="1" fillId="3" borderId="1" xfId="2" applyNumberFormat="1" applyFont="1" applyFill="1" applyBorder="1" applyAlignment="1">
      <alignment horizontal="right" vertical="top" wrapText="1"/>
    </xf>
    <xf numFmtId="167" fontId="1" fillId="0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center" vertical="top"/>
    </xf>
    <xf numFmtId="166" fontId="1" fillId="3" borderId="5" xfId="2" applyNumberFormat="1" applyFont="1" applyFill="1" applyBorder="1" applyAlignment="1">
      <alignment horizontal="righ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3" borderId="5" xfId="2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6" fontId="3" fillId="3" borderId="5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6" fontId="1" fillId="3" borderId="0" xfId="0" applyNumberFormat="1" applyFont="1" applyFill="1" applyBorder="1" applyAlignment="1">
      <alignment horizontal="center" vertical="top"/>
    </xf>
    <xf numFmtId="169" fontId="3" fillId="3" borderId="0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right" vertical="top"/>
    </xf>
    <xf numFmtId="164" fontId="1" fillId="3" borderId="1" xfId="0" applyNumberFormat="1" applyFont="1" applyFill="1" applyBorder="1" applyAlignment="1">
      <alignment horizontal="right" vertical="top"/>
    </xf>
    <xf numFmtId="49" fontId="1" fillId="3" borderId="1" xfId="0" quotePrefix="1" applyNumberFormat="1" applyFont="1" applyFill="1" applyBorder="1" applyAlignment="1">
      <alignment vertical="top" wrapText="1"/>
    </xf>
    <xf numFmtId="166" fontId="1" fillId="3" borderId="1" xfId="2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vertical="center" wrapText="1"/>
    </xf>
    <xf numFmtId="165" fontId="14" fillId="0" borderId="1" xfId="3" applyNumberFormat="1" applyFont="1" applyFill="1" applyBorder="1" applyAlignment="1">
      <alignment horizontal="center"/>
    </xf>
    <xf numFmtId="165" fontId="5" fillId="0" borderId="1" xfId="3" applyNumberFormat="1" applyFont="1" applyFill="1" applyBorder="1"/>
    <xf numFmtId="0" fontId="13" fillId="0" borderId="1" xfId="3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wrapText="1"/>
    </xf>
    <xf numFmtId="165" fontId="13" fillId="0" borderId="1" xfId="3" applyNumberFormat="1" applyFont="1" applyFill="1" applyBorder="1" applyAlignment="1">
      <alignment horizontal="center"/>
    </xf>
    <xf numFmtId="165" fontId="13" fillId="0" borderId="1" xfId="3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top" wrapText="1"/>
    </xf>
    <xf numFmtId="166" fontId="14" fillId="0" borderId="1" xfId="3" applyNumberFormat="1" applyFont="1" applyFill="1" applyBorder="1" applyAlignment="1">
      <alignment horizontal="center"/>
    </xf>
    <xf numFmtId="165" fontId="14" fillId="0" borderId="1" xfId="3" applyNumberFormat="1" applyFont="1" applyFill="1" applyBorder="1" applyAlignment="1">
      <alignment horizontal="right"/>
    </xf>
    <xf numFmtId="165" fontId="13" fillId="0" borderId="1" xfId="3" applyNumberFormat="1" applyFont="1" applyFill="1" applyBorder="1"/>
    <xf numFmtId="166" fontId="13" fillId="0" borderId="1" xfId="3" applyNumberFormat="1" applyFont="1" applyFill="1" applyBorder="1" applyAlignment="1"/>
    <xf numFmtId="165" fontId="13" fillId="0" borderId="1" xfId="0" applyNumberFormat="1" applyFont="1" applyFill="1" applyBorder="1" applyAlignment="1">
      <alignment horizontal="right" wrapText="1"/>
    </xf>
    <xf numFmtId="165" fontId="14" fillId="0" borderId="1" xfId="3" applyNumberFormat="1" applyFont="1" applyFill="1" applyBorder="1"/>
    <xf numFmtId="166" fontId="13" fillId="0" borderId="1" xfId="3" applyNumberFormat="1" applyFont="1" applyFill="1" applyBorder="1" applyAlignment="1">
      <alignment horizontal="right" wrapText="1"/>
    </xf>
    <xf numFmtId="166" fontId="14" fillId="0" borderId="1" xfId="3" applyNumberFormat="1" applyFont="1" applyFill="1" applyBorder="1" applyAlignment="1">
      <alignment horizontal="right" wrapText="1"/>
    </xf>
    <xf numFmtId="166" fontId="13" fillId="0" borderId="0" xfId="0" applyNumberFormat="1" applyFont="1" applyFill="1" applyAlignment="1">
      <alignment horizontal="right"/>
    </xf>
    <xf numFmtId="0" fontId="14" fillId="0" borderId="1" xfId="3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wrapText="1"/>
    </xf>
    <xf numFmtId="0" fontId="41" fillId="3" borderId="0" xfId="0" applyFont="1" applyFill="1" applyAlignment="1">
      <alignment horizontal="left" vertical="top"/>
    </xf>
    <xf numFmtId="0" fontId="42" fillId="3" borderId="0" xfId="0" applyFont="1" applyFill="1" applyAlignment="1">
      <alignment horizontal="center" vertical="top"/>
    </xf>
    <xf numFmtId="0" fontId="41" fillId="3" borderId="0" xfId="0" applyFont="1" applyFill="1" applyAlignment="1">
      <alignment horizontal="center" vertical="top"/>
    </xf>
    <xf numFmtId="166" fontId="14" fillId="3" borderId="2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" fontId="14" fillId="0" borderId="4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9" fontId="14" fillId="0" borderId="43" xfId="1" applyFont="1" applyFill="1" applyBorder="1" applyAlignment="1">
      <alignment horizontal="center" vertical="center"/>
    </xf>
    <xf numFmtId="9" fontId="14" fillId="0" borderId="23" xfId="1" applyFont="1" applyFill="1" applyBorder="1" applyAlignment="1">
      <alignment horizontal="center" vertical="center"/>
    </xf>
    <xf numFmtId="4" fontId="14" fillId="0" borderId="39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4" fontId="14" fillId="0" borderId="45" xfId="0" applyNumberFormat="1" applyFont="1" applyFill="1" applyBorder="1" applyAlignment="1">
      <alignment horizontal="center" vertical="center" wrapText="1"/>
    </xf>
    <xf numFmtId="9" fontId="14" fillId="3" borderId="16" xfId="1" applyFont="1" applyFill="1" applyBorder="1" applyAlignment="1">
      <alignment horizontal="center" vertical="center"/>
    </xf>
    <xf numFmtId="0" fontId="41" fillId="0" borderId="12" xfId="0" applyFont="1" applyFill="1" applyBorder="1"/>
    <xf numFmtId="0" fontId="43" fillId="0" borderId="0" xfId="0" applyFont="1" applyFill="1"/>
    <xf numFmtId="0" fontId="41" fillId="0" borderId="12" xfId="0" applyFont="1" applyBorder="1"/>
    <xf numFmtId="10" fontId="3" fillId="2" borderId="1" xfId="1" applyNumberFormat="1" applyFont="1" applyFill="1" applyBorder="1" applyAlignment="1">
      <alignment horizontal="right" vertical="top"/>
    </xf>
    <xf numFmtId="10" fontId="1" fillId="0" borderId="1" xfId="0" applyNumberFormat="1" applyFont="1" applyFill="1" applyBorder="1"/>
    <xf numFmtId="166" fontId="14" fillId="0" borderId="1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/>
    <xf numFmtId="167" fontId="21" fillId="0" borderId="8" xfId="0" applyNumberFormat="1" applyFont="1" applyBorder="1" applyAlignment="1">
      <alignment vertical="top"/>
    </xf>
    <xf numFmtId="167" fontId="12" fillId="0" borderId="2" xfId="0" applyNumberFormat="1" applyFont="1" applyBorder="1" applyAlignment="1">
      <alignment horizontal="justify" vertical="top" wrapText="1"/>
    </xf>
    <xf numFmtId="167" fontId="20" fillId="0" borderId="46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167" fontId="25" fillId="12" borderId="1" xfId="0" applyNumberFormat="1" applyFont="1" applyFill="1" applyBorder="1"/>
    <xf numFmtId="167" fontId="25" fillId="12" borderId="1" xfId="0" applyNumberFormat="1" applyFont="1" applyFill="1" applyBorder="1" applyAlignment="1">
      <alignment horizontal="center" vertical="center"/>
    </xf>
    <xf numFmtId="167" fontId="28" fillId="1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9" fillId="3" borderId="0" xfId="0" applyFont="1" applyFill="1" applyAlignment="1">
      <alignment horizontal="center"/>
    </xf>
    <xf numFmtId="0" fontId="22" fillId="3" borderId="0" xfId="0" applyFont="1" applyFill="1"/>
    <xf numFmtId="0" fontId="19" fillId="3" borderId="0" xfId="0" applyFont="1" applyFill="1" applyAlignment="1"/>
    <xf numFmtId="0" fontId="22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21" fillId="3" borderId="1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49" fontId="21" fillId="8" borderId="3" xfId="0" applyNumberFormat="1" applyFont="1" applyFill="1" applyBorder="1" applyAlignment="1">
      <alignment vertical="top"/>
    </xf>
    <xf numFmtId="0" fontId="18" fillId="8" borderId="1" xfId="0" applyFont="1" applyFill="1" applyBorder="1" applyAlignment="1">
      <alignment vertical="top" wrapText="1"/>
    </xf>
    <xf numFmtId="167" fontId="28" fillId="8" borderId="5" xfId="0" applyNumberFormat="1" applyFont="1" applyFill="1" applyBorder="1" applyAlignment="1">
      <alignment horizontal="right"/>
    </xf>
    <xf numFmtId="167" fontId="28" fillId="8" borderId="1" xfId="0" applyNumberFormat="1" applyFont="1" applyFill="1" applyBorder="1" applyAlignment="1">
      <alignment horizontal="right"/>
    </xf>
    <xf numFmtId="49" fontId="21" fillId="13" borderId="3" xfId="0" applyNumberFormat="1" applyFont="1" applyFill="1" applyBorder="1" applyAlignment="1">
      <alignment vertical="top"/>
    </xf>
    <xf numFmtId="0" fontId="23" fillId="13" borderId="1" xfId="0" applyFont="1" applyFill="1" applyBorder="1" applyAlignment="1">
      <alignment vertical="top" wrapText="1"/>
    </xf>
    <xf numFmtId="167" fontId="21" fillId="13" borderId="5" xfId="0" applyNumberFormat="1" applyFont="1" applyFill="1" applyBorder="1" applyAlignment="1">
      <alignment horizontal="right" vertical="top" wrapText="1"/>
    </xf>
    <xf numFmtId="167" fontId="21" fillId="13" borderId="1" xfId="0" applyNumberFormat="1" applyFont="1" applyFill="1" applyBorder="1" applyAlignment="1">
      <alignment horizontal="right" vertical="top"/>
    </xf>
    <xf numFmtId="49" fontId="21" fillId="3" borderId="3" xfId="0" applyNumberFormat="1" applyFont="1" applyFill="1" applyBorder="1" applyAlignment="1">
      <alignment vertical="top"/>
    </xf>
    <xf numFmtId="167" fontId="0" fillId="3" borderId="5" xfId="0" applyNumberFormat="1" applyFill="1" applyBorder="1"/>
    <xf numFmtId="167" fontId="0" fillId="3" borderId="1" xfId="0" applyNumberFormat="1" applyFill="1" applyBorder="1"/>
    <xf numFmtId="167" fontId="21" fillId="3" borderId="1" xfId="0" applyNumberFormat="1" applyFont="1" applyFill="1" applyBorder="1" applyAlignment="1">
      <alignment horizontal="right" vertical="top"/>
    </xf>
    <xf numFmtId="167" fontId="0" fillId="13" borderId="5" xfId="0" applyNumberFormat="1" applyFill="1" applyBorder="1"/>
    <xf numFmtId="167" fontId="0" fillId="13" borderId="1" xfId="0" applyNumberFormat="1" applyFill="1" applyBorder="1"/>
    <xf numFmtId="167" fontId="21" fillId="13" borderId="1" xfId="0" applyNumberFormat="1" applyFont="1" applyFill="1" applyBorder="1" applyAlignment="1">
      <alignment horizontal="centerContinuous"/>
    </xf>
    <xf numFmtId="167" fontId="21" fillId="3" borderId="1" xfId="0" applyNumberFormat="1" applyFont="1" applyFill="1" applyBorder="1" applyAlignment="1">
      <alignment horizontal="right"/>
    </xf>
    <xf numFmtId="49" fontId="28" fillId="8" borderId="3" xfId="0" applyNumberFormat="1" applyFont="1" applyFill="1" applyBorder="1" applyAlignment="1">
      <alignment vertical="top"/>
    </xf>
    <xf numFmtId="167" fontId="28" fillId="8" borderId="1" xfId="0" applyNumberFormat="1" applyFont="1" applyFill="1" applyBorder="1" applyAlignment="1">
      <alignment horizontal="centerContinuous"/>
    </xf>
    <xf numFmtId="0" fontId="25" fillId="3" borderId="0" xfId="0" applyFont="1" applyFill="1"/>
    <xf numFmtId="167" fontId="21" fillId="3" borderId="1" xfId="0" applyNumberFormat="1" applyFont="1" applyFill="1" applyBorder="1" applyAlignment="1">
      <alignment horizontal="centerContinuous"/>
    </xf>
    <xf numFmtId="167" fontId="28" fillId="8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justify" vertical="center" wrapText="1"/>
    </xf>
    <xf numFmtId="0" fontId="0" fillId="14" borderId="3" xfId="0" applyFill="1" applyBorder="1"/>
    <xf numFmtId="0" fontId="0" fillId="14" borderId="1" xfId="0" applyFill="1" applyBorder="1"/>
    <xf numFmtId="167" fontId="25" fillId="14" borderId="5" xfId="0" applyNumberFormat="1" applyFont="1" applyFill="1" applyBorder="1"/>
    <xf numFmtId="167" fontId="25" fillId="14" borderId="1" xfId="0" applyNumberFormat="1" applyFont="1" applyFill="1" applyBorder="1"/>
    <xf numFmtId="167" fontId="28" fillId="14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64" fontId="1" fillId="3" borderId="0" xfId="0" applyNumberFormat="1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164" fontId="24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3" borderId="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3" fillId="0" borderId="1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 wrapText="1"/>
    </xf>
    <xf numFmtId="0" fontId="13" fillId="4" borderId="4" xfId="3" applyFont="1" applyFill="1" applyBorder="1" applyAlignment="1">
      <alignment horizontal="center" vertical="center" wrapText="1"/>
    </xf>
    <xf numFmtId="0" fontId="13" fillId="4" borderId="5" xfId="3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2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167" fontId="18" fillId="0" borderId="3" xfId="0" applyNumberFormat="1" applyFont="1" applyBorder="1" applyAlignment="1">
      <alignment horizontal="center" vertical="top"/>
    </xf>
    <xf numFmtId="167" fontId="29" fillId="0" borderId="4" xfId="0" applyNumberFormat="1" applyFont="1" applyBorder="1" applyAlignment="1">
      <alignment horizontal="center"/>
    </xf>
    <xf numFmtId="167" fontId="29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0" fontId="19" fillId="3" borderId="0" xfId="0" applyFont="1" applyFill="1" applyAlignment="1">
      <alignment horizontal="center"/>
    </xf>
    <xf numFmtId="0" fontId="40" fillId="3" borderId="0" xfId="0" applyFont="1" applyFill="1" applyAlignment="1">
      <alignment horizontal="center" wrapText="1"/>
    </xf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 vertical="top"/>
    </xf>
    <xf numFmtId="0" fontId="13" fillId="3" borderId="20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36" fillId="0" borderId="1" xfId="3" applyFont="1" applyBorder="1" applyAlignment="1">
      <alignment horizontal="center" vertical="center"/>
    </xf>
    <xf numFmtId="0" fontId="36" fillId="0" borderId="2" xfId="3" applyFont="1" applyBorder="1" applyAlignment="1">
      <alignment horizontal="center" vertical="center"/>
    </xf>
    <xf numFmtId="0" fontId="36" fillId="0" borderId="6" xfId="3" applyFont="1" applyBorder="1" applyAlignment="1">
      <alignment horizontal="center" vertical="center"/>
    </xf>
    <xf numFmtId="0" fontId="36" fillId="0" borderId="3" xfId="3" applyFont="1" applyBorder="1" applyAlignment="1">
      <alignment horizontal="center" vertical="center"/>
    </xf>
    <xf numFmtId="0" fontId="36" fillId="0" borderId="4" xfId="3" applyFont="1" applyBorder="1" applyAlignment="1">
      <alignment horizontal="center" vertical="center"/>
    </xf>
    <xf numFmtId="0" fontId="36" fillId="0" borderId="5" xfId="3" applyFont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7" fontId="21" fillId="0" borderId="5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</cellXfs>
  <cellStyles count="7">
    <cellStyle name="Нейтральный" xfId="6" builtinId="28"/>
    <cellStyle name="Обычный" xfId="0" builtinId="0"/>
    <cellStyle name="Обычный 2" xfId="2"/>
    <cellStyle name="Обычный 2 2" xfId="5"/>
    <cellStyle name="Обычный 3" xfId="4"/>
    <cellStyle name="Обычный_Приложения к Соглашению  на 2013 год пересел.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36"/>
  <sheetViews>
    <sheetView view="pageBreakPreview" zoomScale="90" zoomScaleNormal="90" zoomScaleSheetLayoutView="9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J36" sqref="J36"/>
    </sheetView>
  </sheetViews>
  <sheetFormatPr defaultColWidth="0" defaultRowHeight="12.75" x14ac:dyDescent="0.2"/>
  <cols>
    <col min="1" max="1" width="5.7109375" style="1" customWidth="1"/>
    <col min="2" max="2" width="32.85546875" style="1" customWidth="1"/>
    <col min="3" max="3" width="12.7109375" style="1" customWidth="1"/>
    <col min="4" max="4" width="13.140625" style="1" customWidth="1"/>
    <col min="5" max="5" width="12.42578125" style="1" customWidth="1"/>
    <col min="6" max="6" width="14.140625" style="1" customWidth="1"/>
    <col min="7" max="7" width="10.85546875" style="1" customWidth="1"/>
    <col min="8" max="8" width="13" style="1" customWidth="1"/>
    <col min="9" max="9" width="12.42578125" style="1" customWidth="1"/>
    <col min="10" max="10" width="12.85546875" style="1" customWidth="1"/>
    <col min="11" max="11" width="10.7109375" style="1" customWidth="1"/>
    <col min="12" max="12" width="12.85546875" style="1" customWidth="1"/>
    <col min="13" max="13" width="13.42578125" style="1" customWidth="1"/>
    <col min="14" max="14" width="12.85546875" style="1" customWidth="1"/>
    <col min="15" max="15" width="9.85546875" style="1" customWidth="1"/>
    <col min="16" max="232" width="9.140625" style="1" customWidth="1"/>
    <col min="233" max="233" width="39.85546875" style="1" customWidth="1"/>
    <col min="234" max="234" width="11.140625" style="1" customWidth="1"/>
    <col min="235" max="235" width="0" style="1" hidden="1" customWidth="1"/>
    <col min="236" max="236" width="9.5703125" style="1" customWidth="1"/>
    <col min="237" max="237" width="6.5703125" style="1" customWidth="1"/>
    <col min="238" max="16384" width="0" style="1" hidden="1"/>
  </cols>
  <sheetData>
    <row r="2" spans="1:18" ht="15" customHeight="1" x14ac:dyDescent="0.2">
      <c r="A2" s="432" t="s">
        <v>37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</row>
    <row r="3" spans="1:18" ht="15" customHeight="1" x14ac:dyDescent="0.2">
      <c r="A3" s="432" t="s">
        <v>40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8" ht="15" customHeight="1" x14ac:dyDescent="0.2">
      <c r="A4" s="432" t="s">
        <v>542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</row>
    <row r="5" spans="1:18" x14ac:dyDescent="0.2">
      <c r="L5" s="4"/>
      <c r="M5" s="4"/>
      <c r="N5" s="4"/>
      <c r="O5" s="4"/>
      <c r="Q5" s="4" t="s">
        <v>7</v>
      </c>
    </row>
    <row r="6" spans="1:18" s="2" customFormat="1" ht="16.5" customHeight="1" x14ac:dyDescent="0.25">
      <c r="A6" s="433" t="s">
        <v>31</v>
      </c>
      <c r="B6" s="436" t="s">
        <v>38</v>
      </c>
      <c r="C6" s="436" t="s">
        <v>514</v>
      </c>
      <c r="D6" s="431" t="s">
        <v>8</v>
      </c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</row>
    <row r="7" spans="1:18" s="2" customFormat="1" ht="29.25" customHeight="1" x14ac:dyDescent="0.25">
      <c r="A7" s="434"/>
      <c r="B7" s="436"/>
      <c r="C7" s="436"/>
      <c r="D7" s="431" t="s">
        <v>10</v>
      </c>
      <c r="E7" s="431"/>
      <c r="F7" s="431"/>
      <c r="G7" s="431"/>
      <c r="H7" s="436" t="s">
        <v>36</v>
      </c>
      <c r="I7" s="431"/>
      <c r="J7" s="431"/>
      <c r="K7" s="431"/>
      <c r="L7" s="436" t="s">
        <v>35</v>
      </c>
      <c r="M7" s="431"/>
      <c r="N7" s="431"/>
      <c r="O7" s="431"/>
      <c r="P7" s="436" t="s">
        <v>11</v>
      </c>
      <c r="Q7" s="436" t="s">
        <v>12</v>
      </c>
    </row>
    <row r="8" spans="1:18" s="2" customFormat="1" ht="16.5" customHeight="1" x14ac:dyDescent="0.25">
      <c r="A8" s="434"/>
      <c r="B8" s="436"/>
      <c r="C8" s="436"/>
      <c r="D8" s="431" t="s">
        <v>3</v>
      </c>
      <c r="E8" s="431" t="s">
        <v>13</v>
      </c>
      <c r="F8" s="431"/>
      <c r="G8" s="431"/>
      <c r="H8" s="431" t="s">
        <v>3</v>
      </c>
      <c r="I8" s="431" t="s">
        <v>13</v>
      </c>
      <c r="J8" s="431"/>
      <c r="K8" s="431"/>
      <c r="L8" s="431" t="s">
        <v>3</v>
      </c>
      <c r="M8" s="431" t="s">
        <v>13</v>
      </c>
      <c r="N8" s="431"/>
      <c r="O8" s="431"/>
      <c r="P8" s="436"/>
      <c r="Q8" s="436"/>
    </row>
    <row r="9" spans="1:18" s="2" customFormat="1" ht="33.75" customHeight="1" x14ac:dyDescent="0.25">
      <c r="A9" s="435"/>
      <c r="B9" s="436"/>
      <c r="C9" s="436"/>
      <c r="D9" s="431"/>
      <c r="E9" s="17" t="s">
        <v>4</v>
      </c>
      <c r="F9" s="17" t="s">
        <v>1</v>
      </c>
      <c r="G9" s="17" t="s">
        <v>14</v>
      </c>
      <c r="H9" s="431"/>
      <c r="I9" s="17" t="s">
        <v>4</v>
      </c>
      <c r="J9" s="17" t="s">
        <v>1</v>
      </c>
      <c r="K9" s="17" t="s">
        <v>14</v>
      </c>
      <c r="L9" s="431"/>
      <c r="M9" s="17" t="s">
        <v>4</v>
      </c>
      <c r="N9" s="17" t="s">
        <v>1</v>
      </c>
      <c r="O9" s="17" t="s">
        <v>14</v>
      </c>
      <c r="P9" s="436"/>
      <c r="Q9" s="436"/>
    </row>
    <row r="10" spans="1:18" ht="15.75" customHeight="1" x14ac:dyDescent="0.2">
      <c r="A10" s="11"/>
      <c r="B10" s="5">
        <v>1</v>
      </c>
      <c r="C10" s="6">
        <v>2</v>
      </c>
      <c r="D10" s="5">
        <v>3</v>
      </c>
      <c r="E10" s="6">
        <v>4</v>
      </c>
      <c r="F10" s="5">
        <v>5</v>
      </c>
      <c r="G10" s="6">
        <v>6</v>
      </c>
      <c r="H10" s="5">
        <v>7</v>
      </c>
      <c r="I10" s="6">
        <v>8</v>
      </c>
      <c r="J10" s="5">
        <v>9</v>
      </c>
      <c r="K10" s="6">
        <v>10</v>
      </c>
      <c r="L10" s="5">
        <v>11</v>
      </c>
      <c r="M10" s="6">
        <v>12</v>
      </c>
      <c r="N10" s="5">
        <v>13</v>
      </c>
      <c r="O10" s="6">
        <v>14</v>
      </c>
      <c r="P10" s="5">
        <v>15</v>
      </c>
      <c r="Q10" s="6">
        <v>16</v>
      </c>
    </row>
    <row r="11" spans="1:18" s="3" customFormat="1" ht="63.75" x14ac:dyDescent="0.2">
      <c r="A11" s="26">
        <v>1</v>
      </c>
      <c r="B11" s="20" t="s">
        <v>45</v>
      </c>
      <c r="C11" s="252">
        <f>C12+C13+C14+C15</f>
        <v>354739.73758999998</v>
      </c>
      <c r="D11" s="252">
        <f t="shared" ref="D11:O11" si="0">D12+D13+D14+D15</f>
        <v>354739.73758999998</v>
      </c>
      <c r="E11" s="252">
        <f t="shared" si="0"/>
        <v>4680.8</v>
      </c>
      <c r="F11" s="252">
        <f t="shared" si="0"/>
        <v>350058.93758999999</v>
      </c>
      <c r="G11" s="252">
        <f t="shared" si="0"/>
        <v>0</v>
      </c>
      <c r="H11" s="252">
        <f t="shared" si="0"/>
        <v>334710.66690000001</v>
      </c>
      <c r="I11" s="252">
        <f t="shared" si="0"/>
        <v>4521.6248599999999</v>
      </c>
      <c r="J11" s="252">
        <f t="shared" si="0"/>
        <v>330189.04203999997</v>
      </c>
      <c r="K11" s="252">
        <f t="shared" si="0"/>
        <v>0</v>
      </c>
      <c r="L11" s="252">
        <f t="shared" si="0"/>
        <v>334710.66690000001</v>
      </c>
      <c r="M11" s="252">
        <f t="shared" si="0"/>
        <v>4521.6248599999999</v>
      </c>
      <c r="N11" s="252">
        <f t="shared" si="0"/>
        <v>330189.04203999997</v>
      </c>
      <c r="O11" s="252">
        <f t="shared" si="0"/>
        <v>0</v>
      </c>
      <c r="P11" s="96">
        <f>H11/D11</f>
        <v>0.94</v>
      </c>
      <c r="Q11" s="96">
        <f>L11/D11</f>
        <v>0.94</v>
      </c>
      <c r="R11" s="3">
        <f>H11/C11*100</f>
        <v>94.4</v>
      </c>
    </row>
    <row r="12" spans="1:18" ht="82.5" customHeight="1" x14ac:dyDescent="0.2">
      <c r="A12" s="27"/>
      <c r="B12" s="21" t="s">
        <v>41</v>
      </c>
      <c r="C12" s="253">
        <v>152167.60487000001</v>
      </c>
      <c r="D12" s="253">
        <f>E12+F12+G12</f>
        <v>152167.60487000001</v>
      </c>
      <c r="E12" s="251">
        <v>4680.8</v>
      </c>
      <c r="F12" s="253">
        <v>147486.80486999999</v>
      </c>
      <c r="G12" s="253"/>
      <c r="H12" s="253">
        <f>I12+J12+K12</f>
        <v>149449.54311</v>
      </c>
      <c r="I12" s="253">
        <v>4521.6248599999999</v>
      </c>
      <c r="J12" s="253">
        <v>144927.91824999999</v>
      </c>
      <c r="K12" s="253"/>
      <c r="L12" s="253">
        <f>M12+N12+O12</f>
        <v>149449.54311</v>
      </c>
      <c r="M12" s="253">
        <f>I12</f>
        <v>4521.6248599999999</v>
      </c>
      <c r="N12" s="253">
        <f>J12</f>
        <v>144927.91824999999</v>
      </c>
      <c r="O12" s="253"/>
      <c r="P12" s="95">
        <f>H12/D12</f>
        <v>0.98</v>
      </c>
      <c r="Q12" s="95">
        <f>L12/D12</f>
        <v>0.98</v>
      </c>
    </row>
    <row r="13" spans="1:18" ht="58.5" customHeight="1" x14ac:dyDescent="0.2">
      <c r="A13" s="27"/>
      <c r="B13" s="21" t="s">
        <v>42</v>
      </c>
      <c r="C13" s="253">
        <v>122535.00478</v>
      </c>
      <c r="D13" s="253">
        <f t="shared" ref="D13:D15" si="1">E13+F13+G13</f>
        <v>122535.00478</v>
      </c>
      <c r="E13" s="253"/>
      <c r="F13" s="253">
        <v>122535.00478</v>
      </c>
      <c r="G13" s="253"/>
      <c r="H13" s="253">
        <f t="shared" ref="H13:H15" si="2">I13+J13+K13</f>
        <v>121181.46898000001</v>
      </c>
      <c r="I13" s="253"/>
      <c r="J13" s="253">
        <v>121181.46898000001</v>
      </c>
      <c r="K13" s="253"/>
      <c r="L13" s="253">
        <f t="shared" ref="L13:L15" si="3">M13+N13+O13</f>
        <v>121181.46898000001</v>
      </c>
      <c r="M13" s="253"/>
      <c r="N13" s="253">
        <f>J13</f>
        <v>121181.46898000001</v>
      </c>
      <c r="O13" s="253"/>
      <c r="P13" s="95">
        <f t="shared" ref="P13:P15" si="4">H13/D13</f>
        <v>0.99</v>
      </c>
      <c r="Q13" s="95">
        <f t="shared" ref="Q13:Q15" si="5">L13/D13</f>
        <v>0.99</v>
      </c>
    </row>
    <row r="14" spans="1:18" ht="57.75" customHeight="1" x14ac:dyDescent="0.2">
      <c r="A14" s="27"/>
      <c r="B14" s="21" t="s">
        <v>43</v>
      </c>
      <c r="C14" s="253">
        <v>31643.025369999999</v>
      </c>
      <c r="D14" s="253">
        <f t="shared" si="1"/>
        <v>31643.025369999999</v>
      </c>
      <c r="E14" s="253"/>
      <c r="F14" s="253">
        <v>31643.025369999999</v>
      </c>
      <c r="G14" s="253"/>
      <c r="H14" s="253">
        <f t="shared" si="2"/>
        <v>28624.615099999999</v>
      </c>
      <c r="I14" s="253"/>
      <c r="J14" s="253">
        <v>28624.615099999999</v>
      </c>
      <c r="K14" s="253"/>
      <c r="L14" s="253">
        <f t="shared" si="3"/>
        <v>28624.615099999999</v>
      </c>
      <c r="M14" s="253"/>
      <c r="N14" s="253">
        <f t="shared" ref="N14:N15" si="6">J14</f>
        <v>28624.615099999999</v>
      </c>
      <c r="O14" s="253"/>
      <c r="P14" s="95">
        <f t="shared" si="4"/>
        <v>0.9</v>
      </c>
      <c r="Q14" s="95">
        <f t="shared" si="5"/>
        <v>0.9</v>
      </c>
    </row>
    <row r="15" spans="1:18" ht="60.75" customHeight="1" x14ac:dyDescent="0.2">
      <c r="A15" s="27"/>
      <c r="B15" s="21" t="s">
        <v>44</v>
      </c>
      <c r="C15" s="253">
        <v>48394.102570000003</v>
      </c>
      <c r="D15" s="253">
        <f t="shared" si="1"/>
        <v>48394.102570000003</v>
      </c>
      <c r="E15" s="253"/>
      <c r="F15" s="253">
        <v>48394.102570000003</v>
      </c>
      <c r="G15" s="253"/>
      <c r="H15" s="253">
        <f t="shared" si="2"/>
        <v>35455.039709999997</v>
      </c>
      <c r="I15" s="253"/>
      <c r="J15" s="253">
        <v>35455.039709999997</v>
      </c>
      <c r="K15" s="253"/>
      <c r="L15" s="253">
        <f t="shared" si="3"/>
        <v>35455.039709999997</v>
      </c>
      <c r="M15" s="253"/>
      <c r="N15" s="253">
        <f t="shared" si="6"/>
        <v>35455.039709999997</v>
      </c>
      <c r="O15" s="253"/>
      <c r="P15" s="95">
        <f t="shared" si="4"/>
        <v>0.73</v>
      </c>
      <c r="Q15" s="95">
        <f t="shared" si="5"/>
        <v>0.73</v>
      </c>
    </row>
    <row r="16" spans="1:18" ht="76.5" x14ac:dyDescent="0.2">
      <c r="A16" s="26">
        <v>2</v>
      </c>
      <c r="B16" s="20" t="s">
        <v>52</v>
      </c>
      <c r="C16" s="252">
        <f>C17+C18+C19+C20+C21+C22</f>
        <v>487361.84078999999</v>
      </c>
      <c r="D16" s="252">
        <f t="shared" ref="D16:O16" si="7">D17+D18+D19+D20+D21+D22</f>
        <v>487361.84078999999</v>
      </c>
      <c r="E16" s="252">
        <f t="shared" si="7"/>
        <v>134359.29999999999</v>
      </c>
      <c r="F16" s="252">
        <f t="shared" si="7"/>
        <v>352727.41252999997</v>
      </c>
      <c r="G16" s="252">
        <f t="shared" si="7"/>
        <v>275.12826000000001</v>
      </c>
      <c r="H16" s="252">
        <f t="shared" si="7"/>
        <v>444373.71136999998</v>
      </c>
      <c r="I16" s="252">
        <f t="shared" si="7"/>
        <v>99934.724870000005</v>
      </c>
      <c r="J16" s="252">
        <f t="shared" si="7"/>
        <v>344163.85823999997</v>
      </c>
      <c r="K16" s="252">
        <f t="shared" si="7"/>
        <v>275.12826000000001</v>
      </c>
      <c r="L16" s="252">
        <f t="shared" si="7"/>
        <v>444373.71136999998</v>
      </c>
      <c r="M16" s="252">
        <f t="shared" si="7"/>
        <v>99934.724870000005</v>
      </c>
      <c r="N16" s="252">
        <f t="shared" si="7"/>
        <v>344163.85823999997</v>
      </c>
      <c r="O16" s="252">
        <f t="shared" si="7"/>
        <v>275.12826000000001</v>
      </c>
      <c r="P16" s="96">
        <f>H16/D16</f>
        <v>0.91</v>
      </c>
      <c r="Q16" s="96">
        <f>L16/D16</f>
        <v>0.91</v>
      </c>
      <c r="R16" s="1">
        <f>H16/C16*100</f>
        <v>91.2</v>
      </c>
    </row>
    <row r="17" spans="1:18" ht="44.25" customHeight="1" x14ac:dyDescent="0.2">
      <c r="A17" s="27"/>
      <c r="B17" s="22" t="s">
        <v>46</v>
      </c>
      <c r="C17" s="253">
        <v>40667.502130000001</v>
      </c>
      <c r="D17" s="253">
        <f>E17+F17+G17</f>
        <v>40667.502130000001</v>
      </c>
      <c r="E17" s="253">
        <v>3002.8</v>
      </c>
      <c r="F17" s="253">
        <v>37664.702129999998</v>
      </c>
      <c r="G17" s="253"/>
      <c r="H17" s="253">
        <f>I17+J17+K17</f>
        <v>35102.51124</v>
      </c>
      <c r="I17" s="253">
        <v>1734.8146899999999</v>
      </c>
      <c r="J17" s="253">
        <v>33367.696550000001</v>
      </c>
      <c r="K17" s="253"/>
      <c r="L17" s="253">
        <f>M17+N17+O17</f>
        <v>35102.51124</v>
      </c>
      <c r="M17" s="253">
        <f t="shared" ref="M17:N22" si="8">I17</f>
        <v>1734.8146899999999</v>
      </c>
      <c r="N17" s="253">
        <f t="shared" si="8"/>
        <v>33367.696550000001</v>
      </c>
      <c r="O17" s="253"/>
      <c r="P17" s="95">
        <f>H17/D17</f>
        <v>0.86</v>
      </c>
      <c r="Q17" s="95">
        <f>L17/D17</f>
        <v>0.86</v>
      </c>
    </row>
    <row r="18" spans="1:18" ht="59.25" customHeight="1" x14ac:dyDescent="0.2">
      <c r="A18" s="27"/>
      <c r="B18" s="21" t="s">
        <v>47</v>
      </c>
      <c r="C18" s="253">
        <v>6280.6754499999997</v>
      </c>
      <c r="D18" s="253">
        <f t="shared" ref="D18:D22" si="9">E18+F18+G18</f>
        <v>6280.6754499999997</v>
      </c>
      <c r="E18" s="253"/>
      <c r="F18" s="253">
        <v>6280.6754499999997</v>
      </c>
      <c r="G18" s="253"/>
      <c r="H18" s="253">
        <f t="shared" ref="H18:H22" si="10">I18+J18+K18</f>
        <v>5278.1759199999997</v>
      </c>
      <c r="I18" s="253">
        <v>0</v>
      </c>
      <c r="J18" s="253">
        <v>5278.1759199999997</v>
      </c>
      <c r="K18" s="253"/>
      <c r="L18" s="253">
        <f t="shared" ref="L18:L22" si="11">M18+N18+O18</f>
        <v>5278.1759199999997</v>
      </c>
      <c r="M18" s="253">
        <f t="shared" si="8"/>
        <v>0</v>
      </c>
      <c r="N18" s="253">
        <f t="shared" si="8"/>
        <v>5278.1759199999997</v>
      </c>
      <c r="O18" s="253"/>
      <c r="P18" s="95">
        <f t="shared" ref="P18:P21" si="12">H18/D18</f>
        <v>0.84</v>
      </c>
      <c r="Q18" s="95">
        <f t="shared" ref="Q18" si="13">N18/D18</f>
        <v>0.84</v>
      </c>
    </row>
    <row r="19" spans="1:18" ht="72.75" customHeight="1" x14ac:dyDescent="0.2">
      <c r="A19" s="27"/>
      <c r="B19" s="21" t="s">
        <v>49</v>
      </c>
      <c r="C19" s="253">
        <v>332913.66794999997</v>
      </c>
      <c r="D19" s="253">
        <f t="shared" si="9"/>
        <v>332913.66794999997</v>
      </c>
      <c r="E19" s="253">
        <v>60603.9</v>
      </c>
      <c r="F19" s="253">
        <v>272309.76795000001</v>
      </c>
      <c r="G19" s="253"/>
      <c r="H19" s="253">
        <f t="shared" si="10"/>
        <v>307378.77750000003</v>
      </c>
      <c r="I19" s="253">
        <v>38126.699999999997</v>
      </c>
      <c r="J19" s="253">
        <v>269252.07750000001</v>
      </c>
      <c r="K19" s="253"/>
      <c r="L19" s="253">
        <f t="shared" si="11"/>
        <v>307378.77750000003</v>
      </c>
      <c r="M19" s="253">
        <f t="shared" si="8"/>
        <v>38126.699999999997</v>
      </c>
      <c r="N19" s="253">
        <f t="shared" si="8"/>
        <v>269252.07750000001</v>
      </c>
      <c r="O19" s="253"/>
      <c r="P19" s="95">
        <f t="shared" si="12"/>
        <v>0.92</v>
      </c>
      <c r="Q19" s="95">
        <f t="shared" ref="Q19:Q26" si="14">L19/D19</f>
        <v>0.92</v>
      </c>
    </row>
    <row r="20" spans="1:18" ht="109.5" customHeight="1" x14ac:dyDescent="0.2">
      <c r="A20" s="27"/>
      <c r="B20" s="21" t="s">
        <v>50</v>
      </c>
      <c r="C20" s="253">
        <v>30752.34475</v>
      </c>
      <c r="D20" s="253">
        <f t="shared" si="9"/>
        <v>30752.34475</v>
      </c>
      <c r="E20" s="253">
        <v>26420.1</v>
      </c>
      <c r="F20" s="253">
        <v>4057.1164899999999</v>
      </c>
      <c r="G20" s="253">
        <v>275.12826000000001</v>
      </c>
      <c r="H20" s="253">
        <f t="shared" si="10"/>
        <v>30752.34475</v>
      </c>
      <c r="I20" s="253">
        <v>26420.1</v>
      </c>
      <c r="J20" s="253">
        <v>4057.1164899999999</v>
      </c>
      <c r="K20" s="253">
        <v>275.12826000000001</v>
      </c>
      <c r="L20" s="253">
        <f t="shared" si="11"/>
        <v>30752.34475</v>
      </c>
      <c r="M20" s="253">
        <f t="shared" si="8"/>
        <v>26420.1</v>
      </c>
      <c r="N20" s="253">
        <f t="shared" si="8"/>
        <v>4057.1164899999999</v>
      </c>
      <c r="O20" s="253">
        <f>K20</f>
        <v>275.12826000000001</v>
      </c>
      <c r="P20" s="95">
        <f t="shared" ref="P20" si="15">H20/D20</f>
        <v>1</v>
      </c>
      <c r="Q20" s="95">
        <f t="shared" ref="Q20" si="16">L20/D20</f>
        <v>1</v>
      </c>
    </row>
    <row r="21" spans="1:18" ht="70.5" customHeight="1" x14ac:dyDescent="0.2">
      <c r="A21" s="27"/>
      <c r="B21" s="21" t="s">
        <v>51</v>
      </c>
      <c r="C21" s="253">
        <v>32126.250510000002</v>
      </c>
      <c r="D21" s="253">
        <f t="shared" si="9"/>
        <v>32126.250510000002</v>
      </c>
      <c r="E21" s="253">
        <v>150</v>
      </c>
      <c r="F21" s="253">
        <v>31976.250510000002</v>
      </c>
      <c r="G21" s="253"/>
      <c r="H21" s="253">
        <f t="shared" si="10"/>
        <v>31943.665440000001</v>
      </c>
      <c r="I21" s="253">
        <v>139.75995</v>
      </c>
      <c r="J21" s="253">
        <v>31803.905490000001</v>
      </c>
      <c r="K21" s="253"/>
      <c r="L21" s="253">
        <f t="shared" si="11"/>
        <v>31943.665440000001</v>
      </c>
      <c r="M21" s="253">
        <f t="shared" si="8"/>
        <v>139.75995</v>
      </c>
      <c r="N21" s="253">
        <f t="shared" si="8"/>
        <v>31803.905490000001</v>
      </c>
      <c r="O21" s="253"/>
      <c r="P21" s="95">
        <f t="shared" si="12"/>
        <v>0.99</v>
      </c>
      <c r="Q21" s="95">
        <f t="shared" si="14"/>
        <v>0.99</v>
      </c>
    </row>
    <row r="22" spans="1:18" ht="76.5" x14ac:dyDescent="0.2">
      <c r="A22" s="27"/>
      <c r="B22" s="21" t="s">
        <v>48</v>
      </c>
      <c r="C22" s="253">
        <v>44621.4</v>
      </c>
      <c r="D22" s="253">
        <f t="shared" si="9"/>
        <v>44621.4</v>
      </c>
      <c r="E22" s="253">
        <v>44182.5</v>
      </c>
      <c r="F22" s="253">
        <v>438.9</v>
      </c>
      <c r="G22" s="253"/>
      <c r="H22" s="253">
        <f t="shared" si="10"/>
        <v>33918.236519999999</v>
      </c>
      <c r="I22" s="253">
        <v>33513.350229999996</v>
      </c>
      <c r="J22" s="253">
        <v>404.88628999999997</v>
      </c>
      <c r="K22" s="253">
        <v>0</v>
      </c>
      <c r="L22" s="253">
        <f t="shared" si="11"/>
        <v>33918.236519999999</v>
      </c>
      <c r="M22" s="253">
        <f t="shared" si="8"/>
        <v>33513.350229999996</v>
      </c>
      <c r="N22" s="253">
        <f t="shared" si="8"/>
        <v>404.88628999999997</v>
      </c>
      <c r="O22" s="253"/>
      <c r="P22" s="95">
        <f t="shared" ref="P22:P23" si="17">H22/D22</f>
        <v>0.76</v>
      </c>
      <c r="Q22" s="95">
        <f t="shared" si="14"/>
        <v>0.76</v>
      </c>
    </row>
    <row r="23" spans="1:18" ht="60" customHeight="1" x14ac:dyDescent="0.2">
      <c r="A23" s="26">
        <v>3</v>
      </c>
      <c r="B23" s="20" t="s">
        <v>53</v>
      </c>
      <c r="C23" s="254">
        <f>C24+C25</f>
        <v>60329.755879999997</v>
      </c>
      <c r="D23" s="254">
        <f t="shared" ref="D23:O23" si="18">D24+D25</f>
        <v>60327.11</v>
      </c>
      <c r="E23" s="254">
        <f t="shared" si="18"/>
        <v>56472.36</v>
      </c>
      <c r="F23" s="254">
        <f t="shared" si="18"/>
        <v>3777.47</v>
      </c>
      <c r="G23" s="254">
        <f t="shared" si="18"/>
        <v>77.28</v>
      </c>
      <c r="H23" s="254">
        <f t="shared" si="18"/>
        <v>60313.566850000003</v>
      </c>
      <c r="I23" s="254">
        <f t="shared" si="18"/>
        <v>56472.362970000002</v>
      </c>
      <c r="J23" s="254">
        <f t="shared" si="18"/>
        <v>3775.41653</v>
      </c>
      <c r="K23" s="254">
        <f t="shared" si="18"/>
        <v>65.787350000000004</v>
      </c>
      <c r="L23" s="254">
        <f t="shared" si="18"/>
        <v>60313.566850000003</v>
      </c>
      <c r="M23" s="254">
        <f t="shared" si="18"/>
        <v>56472.362970000002</v>
      </c>
      <c r="N23" s="254">
        <f t="shared" si="18"/>
        <v>3775.41653</v>
      </c>
      <c r="O23" s="254">
        <f t="shared" si="18"/>
        <v>65.787350000000004</v>
      </c>
      <c r="P23" s="382">
        <f t="shared" si="17"/>
        <v>0.99980000000000002</v>
      </c>
      <c r="Q23" s="382">
        <f t="shared" ref="Q23" si="19">L23/D23</f>
        <v>0.99980000000000002</v>
      </c>
      <c r="R23" s="3">
        <f>H23/C23*100</f>
        <v>100</v>
      </c>
    </row>
    <row r="24" spans="1:18" ht="69.75" customHeight="1" x14ac:dyDescent="0.2">
      <c r="A24" s="27"/>
      <c r="B24" s="23" t="s">
        <v>54</v>
      </c>
      <c r="C24" s="255">
        <v>58772.684139999998</v>
      </c>
      <c r="D24" s="255">
        <f>E24+F24+G24</f>
        <v>58770.04</v>
      </c>
      <c r="E24" s="255">
        <v>56472.36</v>
      </c>
      <c r="F24" s="255">
        <v>2220.4</v>
      </c>
      <c r="G24" s="255">
        <v>77.28</v>
      </c>
      <c r="H24" s="255">
        <f>I24+J24+K24</f>
        <v>58761.190410000003</v>
      </c>
      <c r="I24" s="255">
        <v>56472.362970000002</v>
      </c>
      <c r="J24" s="255">
        <v>2223.04009</v>
      </c>
      <c r="K24" s="255">
        <v>65.787350000000004</v>
      </c>
      <c r="L24" s="255">
        <f>M24+N24+O24</f>
        <v>58761.190410000003</v>
      </c>
      <c r="M24" s="255">
        <f>I24</f>
        <v>56472.362970000002</v>
      </c>
      <c r="N24" s="255">
        <f>J24</f>
        <v>2223.04009</v>
      </c>
      <c r="O24" s="255">
        <f>K24</f>
        <v>65.787350000000004</v>
      </c>
      <c r="P24" s="383">
        <f>H24/D24</f>
        <v>0.99980000000000002</v>
      </c>
      <c r="Q24" s="383">
        <f>L24/D24</f>
        <v>0.99980000000000002</v>
      </c>
    </row>
    <row r="25" spans="1:18" ht="63.75" x14ac:dyDescent="0.2">
      <c r="A25" s="27"/>
      <c r="B25" s="24" t="s">
        <v>55</v>
      </c>
      <c r="C25" s="255">
        <v>1557.0717400000001</v>
      </c>
      <c r="D25" s="255">
        <f>E25+F25+G25</f>
        <v>1557.07</v>
      </c>
      <c r="E25" s="255"/>
      <c r="F25" s="255">
        <v>1557.07</v>
      </c>
      <c r="G25" s="255"/>
      <c r="H25" s="255">
        <f>I25+J25+K25</f>
        <v>1552.37644</v>
      </c>
      <c r="I25" s="255">
        <v>0</v>
      </c>
      <c r="J25" s="255">
        <v>1552.37644</v>
      </c>
      <c r="K25" s="255">
        <v>0</v>
      </c>
      <c r="L25" s="255">
        <f>M25+N25+O25</f>
        <v>1552.37644</v>
      </c>
      <c r="M25" s="255">
        <v>0</v>
      </c>
      <c r="N25" s="255">
        <f>J25</f>
        <v>1552.37644</v>
      </c>
      <c r="O25" s="255">
        <v>0</v>
      </c>
      <c r="P25" s="383">
        <f>H25/D25</f>
        <v>0.997</v>
      </c>
      <c r="Q25" s="383">
        <f>L25/D25</f>
        <v>0.997</v>
      </c>
    </row>
    <row r="26" spans="1:18" s="3" customFormat="1" ht="57.75" customHeight="1" x14ac:dyDescent="0.2">
      <c r="A26" s="26">
        <v>4</v>
      </c>
      <c r="B26" s="12" t="s">
        <v>39</v>
      </c>
      <c r="C26" s="256">
        <f>C27+C28</f>
        <v>3269</v>
      </c>
      <c r="D26" s="256">
        <f t="shared" ref="D26:O26" si="20">D27+D28</f>
        <v>3269</v>
      </c>
      <c r="E26" s="256">
        <f t="shared" si="20"/>
        <v>0</v>
      </c>
      <c r="F26" s="256">
        <f t="shared" si="20"/>
        <v>3269</v>
      </c>
      <c r="G26" s="256">
        <f t="shared" si="20"/>
        <v>0</v>
      </c>
      <c r="H26" s="256">
        <f t="shared" si="20"/>
        <v>3240.5236199999999</v>
      </c>
      <c r="I26" s="256">
        <f t="shared" si="20"/>
        <v>0</v>
      </c>
      <c r="J26" s="256">
        <f t="shared" si="20"/>
        <v>3240.5236199999999</v>
      </c>
      <c r="K26" s="256">
        <f t="shared" si="20"/>
        <v>0</v>
      </c>
      <c r="L26" s="256">
        <f t="shared" si="20"/>
        <v>3240.5236199999999</v>
      </c>
      <c r="M26" s="256">
        <f t="shared" si="20"/>
        <v>0</v>
      </c>
      <c r="N26" s="256">
        <f t="shared" si="20"/>
        <v>3240.5236199999999</v>
      </c>
      <c r="O26" s="256">
        <f t="shared" si="20"/>
        <v>0</v>
      </c>
      <c r="P26" s="14">
        <f t="shared" ref="P26:P28" si="21">H26/D26</f>
        <v>0.99099999999999999</v>
      </c>
      <c r="Q26" s="14">
        <f t="shared" si="14"/>
        <v>0.99099999999999999</v>
      </c>
      <c r="R26" s="3">
        <f>H26/C26*100</f>
        <v>99.1</v>
      </c>
    </row>
    <row r="27" spans="1:18" ht="72" customHeight="1" x14ac:dyDescent="0.2">
      <c r="A27" s="27"/>
      <c r="B27" s="18" t="s">
        <v>409</v>
      </c>
      <c r="C27" s="250">
        <v>2891</v>
      </c>
      <c r="D27" s="250">
        <f>E27+F27+G27</f>
        <v>2891</v>
      </c>
      <c r="E27" s="250">
        <f>Предприним!E24</f>
        <v>0</v>
      </c>
      <c r="F27" s="250">
        <v>2891</v>
      </c>
      <c r="G27" s="250">
        <f>Предприним!G24</f>
        <v>0</v>
      </c>
      <c r="H27" s="250">
        <f>I27+J27+K27</f>
        <v>2890.21162</v>
      </c>
      <c r="I27" s="250">
        <f>Предприним!I24</f>
        <v>0</v>
      </c>
      <c r="J27" s="250">
        <v>2890.21162</v>
      </c>
      <c r="K27" s="250">
        <f>Предприним!K24</f>
        <v>0</v>
      </c>
      <c r="L27" s="250">
        <f>M27+N27+O27</f>
        <v>2890.21162</v>
      </c>
      <c r="M27" s="250">
        <f>Предприним!M24</f>
        <v>0</v>
      </c>
      <c r="N27" s="250">
        <f>J27</f>
        <v>2890.21162</v>
      </c>
      <c r="O27" s="250">
        <f>Предприним!O24</f>
        <v>0</v>
      </c>
      <c r="P27" s="15">
        <f t="shared" si="21"/>
        <v>1</v>
      </c>
      <c r="Q27" s="15">
        <f>N27/D27</f>
        <v>1</v>
      </c>
    </row>
    <row r="28" spans="1:18" ht="72" customHeight="1" x14ac:dyDescent="0.2">
      <c r="A28" s="27"/>
      <c r="B28" s="18" t="s">
        <v>32</v>
      </c>
      <c r="C28" s="250">
        <v>378</v>
      </c>
      <c r="D28" s="250">
        <f>E28+F28+G28</f>
        <v>378</v>
      </c>
      <c r="E28" s="250">
        <f>Предприним!E35</f>
        <v>0</v>
      </c>
      <c r="F28" s="250">
        <v>378</v>
      </c>
      <c r="G28" s="250">
        <f>Предприним!G35</f>
        <v>0</v>
      </c>
      <c r="H28" s="250">
        <f>I28+J28+K28</f>
        <v>350.31200000000001</v>
      </c>
      <c r="I28" s="250">
        <f>Предприним!I35</f>
        <v>0</v>
      </c>
      <c r="J28" s="250">
        <v>350.31200000000001</v>
      </c>
      <c r="K28" s="250">
        <f>Предприним!K35</f>
        <v>0</v>
      </c>
      <c r="L28" s="250">
        <f>M28+N28+O28</f>
        <v>350.31200000000001</v>
      </c>
      <c r="M28" s="250">
        <f>Предприним!M35</f>
        <v>0</v>
      </c>
      <c r="N28" s="250">
        <f>J28</f>
        <v>350.31200000000001</v>
      </c>
      <c r="O28" s="250">
        <f>Предприним!O35</f>
        <v>0</v>
      </c>
      <c r="P28" s="15">
        <f t="shared" si="21"/>
        <v>0.92700000000000005</v>
      </c>
      <c r="Q28" s="15">
        <f>N28/D28</f>
        <v>0.92700000000000005</v>
      </c>
    </row>
    <row r="29" spans="1:18" ht="58.5" customHeight="1" x14ac:dyDescent="0.2">
      <c r="A29" s="26">
        <v>5</v>
      </c>
      <c r="B29" s="20" t="s">
        <v>56</v>
      </c>
      <c r="C29" s="252">
        <f>C30+C31</f>
        <v>1862.3886</v>
      </c>
      <c r="D29" s="252">
        <f t="shared" ref="D29:O29" si="22">D30+D31</f>
        <v>1862.3886</v>
      </c>
      <c r="E29" s="252">
        <f t="shared" si="22"/>
        <v>0</v>
      </c>
      <c r="F29" s="252">
        <f t="shared" si="22"/>
        <v>1862.3886</v>
      </c>
      <c r="G29" s="252">
        <f t="shared" si="22"/>
        <v>0</v>
      </c>
      <c r="H29" s="252">
        <f t="shared" si="22"/>
        <v>1862.3886</v>
      </c>
      <c r="I29" s="252">
        <f t="shared" si="22"/>
        <v>0</v>
      </c>
      <c r="J29" s="252">
        <f t="shared" si="22"/>
        <v>1862.3886</v>
      </c>
      <c r="K29" s="252">
        <f t="shared" si="22"/>
        <v>0</v>
      </c>
      <c r="L29" s="252">
        <f t="shared" si="22"/>
        <v>1862.3886</v>
      </c>
      <c r="M29" s="252">
        <f t="shared" si="22"/>
        <v>0</v>
      </c>
      <c r="N29" s="252">
        <f t="shared" si="22"/>
        <v>1862.3886</v>
      </c>
      <c r="O29" s="252">
        <f t="shared" si="22"/>
        <v>0</v>
      </c>
      <c r="P29" s="110">
        <f t="shared" ref="P29:P30" si="23">H29/D29</f>
        <v>1</v>
      </c>
      <c r="Q29" s="110">
        <f t="shared" ref="Q29" si="24">L29/D29</f>
        <v>1</v>
      </c>
      <c r="R29" s="1">
        <f>H29/C29*100</f>
        <v>100</v>
      </c>
    </row>
    <row r="30" spans="1:18" ht="63.75" x14ac:dyDescent="0.2">
      <c r="A30" s="27"/>
      <c r="B30" s="22" t="s">
        <v>57</v>
      </c>
      <c r="C30" s="255">
        <v>599.8886</v>
      </c>
      <c r="D30" s="250">
        <f>E30+F30+G30</f>
        <v>599.8886</v>
      </c>
      <c r="E30" s="250">
        <v>0</v>
      </c>
      <c r="F30" s="250">
        <f>C30</f>
        <v>599.8886</v>
      </c>
      <c r="G30" s="250">
        <v>0</v>
      </c>
      <c r="H30" s="250">
        <f>I30+J30+K30</f>
        <v>599.8886</v>
      </c>
      <c r="I30" s="250">
        <v>0</v>
      </c>
      <c r="J30" s="250">
        <v>599.8886</v>
      </c>
      <c r="K30" s="250">
        <v>0</v>
      </c>
      <c r="L30" s="250">
        <f>M30+N30+O30</f>
        <v>599.8886</v>
      </c>
      <c r="M30" s="250">
        <v>0</v>
      </c>
      <c r="N30" s="250">
        <f>J30</f>
        <v>599.8886</v>
      </c>
      <c r="O30" s="250">
        <v>0</v>
      </c>
      <c r="P30" s="15">
        <f t="shared" si="23"/>
        <v>1</v>
      </c>
      <c r="Q30" s="15">
        <f>N30/D30</f>
        <v>1</v>
      </c>
    </row>
    <row r="31" spans="1:18" ht="51" x14ac:dyDescent="0.2">
      <c r="A31" s="27"/>
      <c r="B31" s="21" t="s">
        <v>58</v>
      </c>
      <c r="C31" s="255">
        <v>1262.5</v>
      </c>
      <c r="D31" s="255">
        <f>F31+E31+G31</f>
        <v>1262.5</v>
      </c>
      <c r="E31" s="255">
        <v>0</v>
      </c>
      <c r="F31" s="255">
        <f>C31</f>
        <v>1262.5</v>
      </c>
      <c r="G31" s="255">
        <v>0</v>
      </c>
      <c r="H31" s="255">
        <f>J31+I31+K31</f>
        <v>1262.5</v>
      </c>
      <c r="I31" s="255">
        <v>0</v>
      </c>
      <c r="J31" s="255">
        <v>1262.5</v>
      </c>
      <c r="K31" s="255">
        <v>0</v>
      </c>
      <c r="L31" s="255">
        <f>N31+M31+O31</f>
        <v>1262.5</v>
      </c>
      <c r="M31" s="255">
        <v>0</v>
      </c>
      <c r="N31" s="255">
        <f>J31</f>
        <v>1262.5</v>
      </c>
      <c r="O31" s="255">
        <v>0</v>
      </c>
      <c r="P31" s="76">
        <f t="shared" ref="P31:P36" si="25">H31/D31</f>
        <v>1</v>
      </c>
      <c r="Q31" s="76">
        <f t="shared" ref="Q31:Q36" si="26">L31/D31</f>
        <v>1</v>
      </c>
    </row>
    <row r="32" spans="1:18" ht="59.25" customHeight="1" x14ac:dyDescent="0.2">
      <c r="A32" s="26">
        <v>6</v>
      </c>
      <c r="B32" s="20" t="s">
        <v>59</v>
      </c>
      <c r="C32" s="254">
        <f>C33+C34</f>
        <v>41175.4</v>
      </c>
      <c r="D32" s="254">
        <f t="shared" ref="D32:O32" si="27">D33+D34</f>
        <v>41175.4</v>
      </c>
      <c r="E32" s="254">
        <f t="shared" si="27"/>
        <v>0</v>
      </c>
      <c r="F32" s="254">
        <f t="shared" si="27"/>
        <v>41175.4</v>
      </c>
      <c r="G32" s="254">
        <f t="shared" si="27"/>
        <v>0</v>
      </c>
      <c r="H32" s="254">
        <f t="shared" si="27"/>
        <v>40819.688090000003</v>
      </c>
      <c r="I32" s="254">
        <f t="shared" si="27"/>
        <v>0</v>
      </c>
      <c r="J32" s="254">
        <f t="shared" si="27"/>
        <v>40819.688090000003</v>
      </c>
      <c r="K32" s="254">
        <f t="shared" si="27"/>
        <v>0</v>
      </c>
      <c r="L32" s="254">
        <f t="shared" si="27"/>
        <v>40819.688090000003</v>
      </c>
      <c r="M32" s="254">
        <f t="shared" si="27"/>
        <v>0</v>
      </c>
      <c r="N32" s="254">
        <f t="shared" si="27"/>
        <v>40819.688090000003</v>
      </c>
      <c r="O32" s="254">
        <f t="shared" si="27"/>
        <v>0</v>
      </c>
      <c r="P32" s="77">
        <f t="shared" si="25"/>
        <v>0.99099999999999999</v>
      </c>
      <c r="Q32" s="77">
        <f t="shared" si="26"/>
        <v>0.99099999999999999</v>
      </c>
      <c r="R32" s="265">
        <f>H32/C32*100</f>
        <v>99.1</v>
      </c>
    </row>
    <row r="33" spans="1:18" ht="25.5" x14ac:dyDescent="0.2">
      <c r="A33" s="27"/>
      <c r="B33" s="25" t="s">
        <v>60</v>
      </c>
      <c r="C33" s="253">
        <v>5791.7</v>
      </c>
      <c r="D33" s="253">
        <f>F33</f>
        <v>5791.7</v>
      </c>
      <c r="E33" s="253"/>
      <c r="F33" s="253">
        <f>C33</f>
        <v>5791.7</v>
      </c>
      <c r="G33" s="253"/>
      <c r="H33" s="253">
        <f>I33+J33+K33</f>
        <v>5478.1420900000003</v>
      </c>
      <c r="I33" s="253"/>
      <c r="J33" s="253">
        <v>5478.1420900000003</v>
      </c>
      <c r="K33" s="253"/>
      <c r="L33" s="253">
        <f>M33+N33+O33</f>
        <v>5478.1420900000003</v>
      </c>
      <c r="M33" s="253"/>
      <c r="N33" s="253">
        <f>J33</f>
        <v>5478.1420900000003</v>
      </c>
      <c r="O33" s="253"/>
      <c r="P33" s="76">
        <f t="shared" si="25"/>
        <v>0.94599999999999995</v>
      </c>
      <c r="Q33" s="76">
        <f t="shared" si="26"/>
        <v>0.94599999999999995</v>
      </c>
    </row>
    <row r="34" spans="1:18" ht="38.25" x14ac:dyDescent="0.2">
      <c r="A34" s="27"/>
      <c r="B34" s="21" t="s">
        <v>61</v>
      </c>
      <c r="C34" s="253">
        <v>35383.699999999997</v>
      </c>
      <c r="D34" s="253">
        <f>F34</f>
        <v>35383.699999999997</v>
      </c>
      <c r="E34" s="253"/>
      <c r="F34" s="253">
        <f>C34</f>
        <v>35383.699999999997</v>
      </c>
      <c r="G34" s="253"/>
      <c r="H34" s="253">
        <f>I34+J34+K34</f>
        <v>35341.546000000002</v>
      </c>
      <c r="I34" s="253"/>
      <c r="J34" s="253">
        <v>35341.546000000002</v>
      </c>
      <c r="K34" s="253"/>
      <c r="L34" s="253">
        <f>M34+N34+O34</f>
        <v>35341.546000000002</v>
      </c>
      <c r="M34" s="253"/>
      <c r="N34" s="253">
        <f>J34</f>
        <v>35341.546000000002</v>
      </c>
      <c r="O34" s="253"/>
      <c r="P34" s="76">
        <f t="shared" si="25"/>
        <v>0.999</v>
      </c>
      <c r="Q34" s="76">
        <f t="shared" si="26"/>
        <v>0.999</v>
      </c>
    </row>
    <row r="35" spans="1:18" ht="63.75" x14ac:dyDescent="0.2">
      <c r="A35" s="26">
        <v>7</v>
      </c>
      <c r="B35" s="20" t="s">
        <v>62</v>
      </c>
      <c r="C35" s="254">
        <v>692.11604</v>
      </c>
      <c r="D35" s="254">
        <f>E35+F35+G35</f>
        <v>692.11604</v>
      </c>
      <c r="E35" s="254"/>
      <c r="F35" s="254">
        <f>C35</f>
        <v>692.11604</v>
      </c>
      <c r="G35" s="254"/>
      <c r="H35" s="254">
        <f>I35+J35+K35</f>
        <v>582.78053</v>
      </c>
      <c r="I35" s="254"/>
      <c r="J35" s="254">
        <v>582.78053</v>
      </c>
      <c r="K35" s="254"/>
      <c r="L35" s="254">
        <f>M35+N35+O35</f>
        <v>582.78053</v>
      </c>
      <c r="M35" s="254"/>
      <c r="N35" s="254">
        <f>J35</f>
        <v>582.78053</v>
      </c>
      <c r="O35" s="254"/>
      <c r="P35" s="77">
        <f t="shared" ref="P35" si="28">H35/D35</f>
        <v>0.84199999999999997</v>
      </c>
      <c r="Q35" s="77">
        <f t="shared" ref="Q35" si="29">L35/D35</f>
        <v>0.84199999999999997</v>
      </c>
      <c r="R35" s="265">
        <f>H35/C35*100</f>
        <v>84.2</v>
      </c>
    </row>
    <row r="36" spans="1:18" x14ac:dyDescent="0.2">
      <c r="A36" s="19"/>
      <c r="B36" s="19" t="s">
        <v>315</v>
      </c>
      <c r="C36" s="252">
        <f>C11+C16+C23+C26+C29+C32+C35</f>
        <v>949430.2389</v>
      </c>
      <c r="D36" s="252">
        <f t="shared" ref="D36:O36" si="30">D11+D16+D23+D26+D29+D32+D35</f>
        <v>949427.59302000003</v>
      </c>
      <c r="E36" s="252">
        <f t="shared" si="30"/>
        <v>195512.46</v>
      </c>
      <c r="F36" s="252">
        <f t="shared" si="30"/>
        <v>753562.72476000001</v>
      </c>
      <c r="G36" s="252">
        <f t="shared" si="30"/>
        <v>352.40825999999998</v>
      </c>
      <c r="H36" s="252">
        <f t="shared" si="30"/>
        <v>885903.32596000005</v>
      </c>
      <c r="I36" s="252">
        <f t="shared" si="30"/>
        <v>160928.7127</v>
      </c>
      <c r="J36" s="252">
        <f t="shared" si="30"/>
        <v>724633.69764999999</v>
      </c>
      <c r="K36" s="252">
        <f t="shared" si="30"/>
        <v>340.91561000000002</v>
      </c>
      <c r="L36" s="252">
        <f t="shared" si="30"/>
        <v>885903.32596000005</v>
      </c>
      <c r="M36" s="252">
        <f t="shared" si="30"/>
        <v>160928.7127</v>
      </c>
      <c r="N36" s="252">
        <f t="shared" si="30"/>
        <v>724633.69764999999</v>
      </c>
      <c r="O36" s="252">
        <f t="shared" si="30"/>
        <v>340.91561000000002</v>
      </c>
      <c r="P36" s="96">
        <f t="shared" si="25"/>
        <v>0.93</v>
      </c>
      <c r="Q36" s="96">
        <f t="shared" si="26"/>
        <v>0.93</v>
      </c>
    </row>
  </sheetData>
  <mergeCells count="18">
    <mergeCell ref="E8:G8"/>
    <mergeCell ref="H8:H9"/>
    <mergeCell ref="I8:K8"/>
    <mergeCell ref="L8:L9"/>
    <mergeCell ref="M8:O8"/>
    <mergeCell ref="A2:Q2"/>
    <mergeCell ref="A3:Q3"/>
    <mergeCell ref="A4:Q4"/>
    <mergeCell ref="A6:A9"/>
    <mergeCell ref="B6:B9"/>
    <mergeCell ref="C6:C9"/>
    <mergeCell ref="D6:Q6"/>
    <mergeCell ref="D7:G7"/>
    <mergeCell ref="H7:K7"/>
    <mergeCell ref="L7:O7"/>
    <mergeCell ref="P7:P9"/>
    <mergeCell ref="Q7:Q9"/>
    <mergeCell ref="D8:D9"/>
  </mergeCells>
  <printOptions horizontalCentered="1"/>
  <pageMargins left="0" right="0" top="0.59055118110236227" bottom="0" header="0" footer="0"/>
  <pageSetup paperSize="9" scale="65" orientation="landscape" r:id="rId1"/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view="pageBreakPreview" topLeftCell="A77" zoomScale="80" zoomScaleNormal="80" zoomScaleSheetLayoutView="80" workbookViewId="0">
      <selection activeCell="A100" sqref="A100:F103"/>
    </sheetView>
  </sheetViews>
  <sheetFormatPr defaultColWidth="0" defaultRowHeight="12.75" x14ac:dyDescent="0.2"/>
  <cols>
    <col min="1" max="1" width="5.7109375" style="198" customWidth="1"/>
    <col min="2" max="2" width="46.140625" style="198" customWidth="1"/>
    <col min="3" max="3" width="14.140625" style="198" customWidth="1"/>
    <col min="4" max="4" width="13.85546875" style="198" customWidth="1"/>
    <col min="5" max="5" width="12.42578125" style="198" customWidth="1"/>
    <col min="6" max="6" width="14" style="198" customWidth="1"/>
    <col min="7" max="7" width="8.5703125" style="198" customWidth="1"/>
    <col min="8" max="8" width="14.85546875" style="198" customWidth="1"/>
    <col min="9" max="9" width="12.42578125" style="198" customWidth="1"/>
    <col min="10" max="10" width="15" style="198" customWidth="1"/>
    <col min="11" max="11" width="8.7109375" style="198" customWidth="1"/>
    <col min="12" max="12" width="15.42578125" style="198" customWidth="1"/>
    <col min="13" max="13" width="12.42578125" style="198" customWidth="1"/>
    <col min="14" max="14" width="16.85546875" style="198" customWidth="1"/>
    <col min="15" max="15" width="9.85546875" style="198" customWidth="1"/>
    <col min="16" max="17" width="9.140625" style="198" customWidth="1"/>
    <col min="18" max="18" width="23.28515625" style="114" customWidth="1"/>
    <col min="19" max="19" width="9.140625" style="115" customWidth="1"/>
    <col min="20" max="232" width="9.140625" style="198" customWidth="1"/>
    <col min="233" max="233" width="39.85546875" style="198" customWidth="1"/>
    <col min="234" max="234" width="11.140625" style="198" customWidth="1"/>
    <col min="235" max="235" width="0" style="198" hidden="1" customWidth="1"/>
    <col min="236" max="236" width="9.5703125" style="198" customWidth="1"/>
    <col min="237" max="237" width="6.5703125" style="198" customWidth="1"/>
    <col min="238" max="16384" width="0" style="198" hidden="1"/>
  </cols>
  <sheetData>
    <row r="1" spans="1:19" ht="56.25" customHeight="1" x14ac:dyDescent="0.2">
      <c r="L1" s="447" t="s">
        <v>5</v>
      </c>
      <c r="M1" s="447"/>
      <c r="N1" s="447"/>
      <c r="O1" s="447"/>
      <c r="P1" s="447"/>
      <c r="Q1" s="447"/>
    </row>
    <row r="3" spans="1:19" x14ac:dyDescent="0.2">
      <c r="A3" s="448" t="s">
        <v>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</row>
    <row r="4" spans="1:19" x14ac:dyDescent="0.2">
      <c r="A4" s="448" t="s">
        <v>2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</row>
    <row r="5" spans="1:19" x14ac:dyDescent="0.2">
      <c r="A5" s="448" t="s">
        <v>247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</row>
    <row r="6" spans="1:19" x14ac:dyDescent="0.2">
      <c r="A6" s="448" t="s">
        <v>546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</row>
    <row r="7" spans="1:19" x14ac:dyDescent="0.2">
      <c r="A7" s="446" t="s">
        <v>72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</row>
    <row r="8" spans="1:19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</row>
    <row r="9" spans="1:19" x14ac:dyDescent="0.2">
      <c r="A9" s="437" t="s">
        <v>547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</row>
    <row r="10" spans="1:19" x14ac:dyDescent="0.2">
      <c r="L10" s="316"/>
      <c r="M10" s="316"/>
      <c r="N10" s="316"/>
      <c r="O10" s="316"/>
      <c r="Q10" s="316" t="s">
        <v>7</v>
      </c>
    </row>
    <row r="11" spans="1:19" s="317" customFormat="1" ht="13.15" customHeight="1" x14ac:dyDescent="0.25">
      <c r="A11" s="438" t="s">
        <v>31</v>
      </c>
      <c r="B11" s="441" t="s">
        <v>0</v>
      </c>
      <c r="C11" s="441" t="s">
        <v>514</v>
      </c>
      <c r="D11" s="445" t="s">
        <v>8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53" t="s">
        <v>427</v>
      </c>
      <c r="S11" s="170"/>
    </row>
    <row r="12" spans="1:19" s="317" customFormat="1" ht="29.25" customHeight="1" x14ac:dyDescent="0.25">
      <c r="A12" s="439"/>
      <c r="B12" s="441"/>
      <c r="C12" s="441"/>
      <c r="D12" s="445" t="s">
        <v>396</v>
      </c>
      <c r="E12" s="445"/>
      <c r="F12" s="445"/>
      <c r="G12" s="445"/>
      <c r="H12" s="441" t="s">
        <v>36</v>
      </c>
      <c r="I12" s="445"/>
      <c r="J12" s="445"/>
      <c r="K12" s="445"/>
      <c r="L12" s="441" t="s">
        <v>35</v>
      </c>
      <c r="M12" s="445"/>
      <c r="N12" s="445"/>
      <c r="O12" s="445"/>
      <c r="P12" s="441" t="s">
        <v>397</v>
      </c>
      <c r="Q12" s="441" t="s">
        <v>398</v>
      </c>
      <c r="R12" s="453"/>
      <c r="S12" s="170"/>
    </row>
    <row r="13" spans="1:19" s="317" customFormat="1" x14ac:dyDescent="0.25">
      <c r="A13" s="439"/>
      <c r="B13" s="441"/>
      <c r="C13" s="441"/>
      <c r="D13" s="445" t="s">
        <v>3</v>
      </c>
      <c r="E13" s="445" t="s">
        <v>13</v>
      </c>
      <c r="F13" s="445"/>
      <c r="G13" s="445"/>
      <c r="H13" s="445" t="s">
        <v>3</v>
      </c>
      <c r="I13" s="445" t="s">
        <v>13</v>
      </c>
      <c r="J13" s="445"/>
      <c r="K13" s="445"/>
      <c r="L13" s="445" t="s">
        <v>3</v>
      </c>
      <c r="M13" s="445" t="s">
        <v>13</v>
      </c>
      <c r="N13" s="445"/>
      <c r="O13" s="445"/>
      <c r="P13" s="441"/>
      <c r="Q13" s="441"/>
      <c r="R13" s="453"/>
      <c r="S13" s="170"/>
    </row>
    <row r="14" spans="1:19" s="317" customFormat="1" ht="54.75" customHeight="1" x14ac:dyDescent="0.25">
      <c r="A14" s="440"/>
      <c r="B14" s="441"/>
      <c r="C14" s="441"/>
      <c r="D14" s="445"/>
      <c r="E14" s="318" t="s">
        <v>4</v>
      </c>
      <c r="F14" s="318" t="s">
        <v>1</v>
      </c>
      <c r="G14" s="318" t="s">
        <v>14</v>
      </c>
      <c r="H14" s="445"/>
      <c r="I14" s="318" t="s">
        <v>4</v>
      </c>
      <c r="J14" s="318" t="s">
        <v>1</v>
      </c>
      <c r="K14" s="318" t="s">
        <v>14</v>
      </c>
      <c r="L14" s="445"/>
      <c r="M14" s="318" t="s">
        <v>4</v>
      </c>
      <c r="N14" s="318" t="s">
        <v>1</v>
      </c>
      <c r="O14" s="318" t="s">
        <v>14</v>
      </c>
      <c r="P14" s="441"/>
      <c r="Q14" s="441"/>
      <c r="R14" s="453"/>
      <c r="S14" s="170"/>
    </row>
    <row r="15" spans="1:19" x14ac:dyDescent="0.2">
      <c r="A15" s="319">
        <v>1</v>
      </c>
      <c r="B15" s="319">
        <v>2</v>
      </c>
      <c r="C15" s="319">
        <v>3</v>
      </c>
      <c r="D15" s="319">
        <v>4</v>
      </c>
      <c r="E15" s="319">
        <v>5</v>
      </c>
      <c r="F15" s="319">
        <v>6</v>
      </c>
      <c r="G15" s="319">
        <v>7</v>
      </c>
      <c r="H15" s="319">
        <v>8</v>
      </c>
      <c r="I15" s="319">
        <v>9</v>
      </c>
      <c r="J15" s="319">
        <v>10</v>
      </c>
      <c r="K15" s="319">
        <v>11</v>
      </c>
      <c r="L15" s="319">
        <v>12</v>
      </c>
      <c r="M15" s="319">
        <v>13</v>
      </c>
      <c r="N15" s="319">
        <v>14</v>
      </c>
      <c r="O15" s="319">
        <v>15</v>
      </c>
      <c r="P15" s="319">
        <v>16</v>
      </c>
      <c r="Q15" s="319">
        <v>17</v>
      </c>
      <c r="R15" s="453"/>
    </row>
    <row r="16" spans="1:19" ht="17.25" customHeight="1" x14ac:dyDescent="0.2">
      <c r="A16" s="442" t="s">
        <v>41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4"/>
    </row>
    <row r="17" spans="1:21" s="116" customFormat="1" ht="51" x14ac:dyDescent="0.2">
      <c r="A17" s="117" t="s">
        <v>124</v>
      </c>
      <c r="B17" s="118" t="s">
        <v>249</v>
      </c>
      <c r="C17" s="199">
        <f>C18</f>
        <v>145483.00487</v>
      </c>
      <c r="D17" s="199">
        <f t="shared" ref="D17:O17" si="0">D18</f>
        <v>145483.00487</v>
      </c>
      <c r="E17" s="199">
        <f t="shared" si="0"/>
        <v>0</v>
      </c>
      <c r="F17" s="199">
        <f t="shared" si="0"/>
        <v>145483.00487</v>
      </c>
      <c r="G17" s="199">
        <f t="shared" si="0"/>
        <v>0</v>
      </c>
      <c r="H17" s="199">
        <f t="shared" si="0"/>
        <v>142978.58859999999</v>
      </c>
      <c r="I17" s="199">
        <f t="shared" si="0"/>
        <v>0</v>
      </c>
      <c r="J17" s="199">
        <f t="shared" si="0"/>
        <v>142978.58859999999</v>
      </c>
      <c r="K17" s="199">
        <f t="shared" si="0"/>
        <v>0</v>
      </c>
      <c r="L17" s="199">
        <f t="shared" si="0"/>
        <v>142978.58859999999</v>
      </c>
      <c r="M17" s="199">
        <f t="shared" si="0"/>
        <v>0</v>
      </c>
      <c r="N17" s="199">
        <f t="shared" si="0"/>
        <v>142978.58859999999</v>
      </c>
      <c r="O17" s="199">
        <f t="shared" si="0"/>
        <v>0</v>
      </c>
      <c r="P17" s="119">
        <f>H17/D17</f>
        <v>0.98299999999999998</v>
      </c>
      <c r="Q17" s="119">
        <f t="shared" ref="Q17:Q54" si="1">L17/D17</f>
        <v>0.98299999999999998</v>
      </c>
      <c r="R17" s="114"/>
      <c r="S17" s="120"/>
    </row>
    <row r="18" spans="1:21" ht="25.5" x14ac:dyDescent="0.2">
      <c r="A18" s="121" t="s">
        <v>250</v>
      </c>
      <c r="B18" s="122" t="s">
        <v>251</v>
      </c>
      <c r="C18" s="200">
        <f>C19+C20</f>
        <v>145483.00487</v>
      </c>
      <c r="D18" s="200">
        <f t="shared" ref="D18:O18" si="2">D19+D20</f>
        <v>145483.00487</v>
      </c>
      <c r="E18" s="200">
        <f t="shared" si="2"/>
        <v>0</v>
      </c>
      <c r="F18" s="200">
        <f t="shared" si="2"/>
        <v>145483.00487</v>
      </c>
      <c r="G18" s="200">
        <f t="shared" si="2"/>
        <v>0</v>
      </c>
      <c r="H18" s="200">
        <f t="shared" si="2"/>
        <v>142978.58859999999</v>
      </c>
      <c r="I18" s="200">
        <f t="shared" si="2"/>
        <v>0</v>
      </c>
      <c r="J18" s="200">
        <f t="shared" si="2"/>
        <v>142978.58859999999</v>
      </c>
      <c r="K18" s="200">
        <f t="shared" si="2"/>
        <v>0</v>
      </c>
      <c r="L18" s="200">
        <f t="shared" si="2"/>
        <v>142978.58859999999</v>
      </c>
      <c r="M18" s="200">
        <f t="shared" si="2"/>
        <v>0</v>
      </c>
      <c r="N18" s="200">
        <f t="shared" si="2"/>
        <v>142978.58859999999</v>
      </c>
      <c r="O18" s="200">
        <f t="shared" si="2"/>
        <v>0</v>
      </c>
      <c r="P18" s="123">
        <f>H18/D18</f>
        <v>0.98299999999999998</v>
      </c>
      <c r="Q18" s="123">
        <f t="shared" si="1"/>
        <v>0.98299999999999998</v>
      </c>
      <c r="U18" s="116"/>
    </row>
    <row r="19" spans="1:21" s="116" customFormat="1" ht="25.5" x14ac:dyDescent="0.2">
      <c r="A19" s="124"/>
      <c r="B19" s="125" t="s">
        <v>252</v>
      </c>
      <c r="C19" s="201">
        <v>145369.50487</v>
      </c>
      <c r="D19" s="200">
        <f>E19+F19+G19</f>
        <v>145369.50487</v>
      </c>
      <c r="E19" s="200">
        <v>0</v>
      </c>
      <c r="F19" s="200">
        <f>C19</f>
        <v>145369.50487</v>
      </c>
      <c r="G19" s="200">
        <v>0</v>
      </c>
      <c r="H19" s="200">
        <f t="shared" ref="H19:H20" si="3">I19+J19+K19</f>
        <v>142880.60527</v>
      </c>
      <c r="I19" s="200">
        <v>0</v>
      </c>
      <c r="J19" s="202">
        <v>142880.60527</v>
      </c>
      <c r="K19" s="200">
        <v>0</v>
      </c>
      <c r="L19" s="200">
        <f t="shared" ref="L19:L20" si="4">M19+N19+O19</f>
        <v>142880.60527</v>
      </c>
      <c r="M19" s="200">
        <v>0</v>
      </c>
      <c r="N19" s="200">
        <f>J19</f>
        <v>142880.60527</v>
      </c>
      <c r="O19" s="200">
        <v>0</v>
      </c>
      <c r="P19" s="123">
        <f t="shared" ref="P19:P20" si="5">H19/D19</f>
        <v>0.98299999999999998</v>
      </c>
      <c r="Q19" s="123">
        <f t="shared" si="1"/>
        <v>0.98299999999999998</v>
      </c>
      <c r="R19" s="114" t="s">
        <v>428</v>
      </c>
      <c r="S19" s="120"/>
    </row>
    <row r="20" spans="1:21" ht="25.5" x14ac:dyDescent="0.2">
      <c r="A20" s="124"/>
      <c r="B20" s="125" t="s">
        <v>548</v>
      </c>
      <c r="C20" s="201">
        <v>113.5</v>
      </c>
      <c r="D20" s="200">
        <f t="shared" ref="D20" si="6">E20+F20+G20</f>
        <v>113.5</v>
      </c>
      <c r="E20" s="200">
        <v>0</v>
      </c>
      <c r="F20" s="200">
        <f>C20</f>
        <v>113.5</v>
      </c>
      <c r="G20" s="200">
        <v>0</v>
      </c>
      <c r="H20" s="200">
        <f t="shared" si="3"/>
        <v>97.983329999999995</v>
      </c>
      <c r="I20" s="200">
        <v>0</v>
      </c>
      <c r="J20" s="202">
        <v>97.983329999999995</v>
      </c>
      <c r="K20" s="200">
        <v>0</v>
      </c>
      <c r="L20" s="200">
        <f t="shared" si="4"/>
        <v>97.983329999999995</v>
      </c>
      <c r="M20" s="200">
        <v>0</v>
      </c>
      <c r="N20" s="200">
        <f>J20</f>
        <v>97.983329999999995</v>
      </c>
      <c r="O20" s="200">
        <v>0</v>
      </c>
      <c r="P20" s="123">
        <f t="shared" si="5"/>
        <v>0.86299999999999999</v>
      </c>
      <c r="Q20" s="123">
        <f t="shared" si="1"/>
        <v>0.86299999999999999</v>
      </c>
      <c r="R20" s="114" t="s">
        <v>549</v>
      </c>
      <c r="U20" s="116"/>
    </row>
    <row r="21" spans="1:21" ht="38.25" x14ac:dyDescent="0.2">
      <c r="A21" s="117" t="s">
        <v>253</v>
      </c>
      <c r="B21" s="118" t="s">
        <v>254</v>
      </c>
      <c r="C21" s="203">
        <f>C22+C37</f>
        <v>1926.3</v>
      </c>
      <c r="D21" s="203">
        <f>D22+D37</f>
        <v>1926.3</v>
      </c>
      <c r="E21" s="203">
        <f t="shared" ref="E21:O21" si="7">E22+E37</f>
        <v>0</v>
      </c>
      <c r="F21" s="203">
        <f t="shared" si="7"/>
        <v>1926.3</v>
      </c>
      <c r="G21" s="203">
        <f t="shared" si="7"/>
        <v>0</v>
      </c>
      <c r="H21" s="203">
        <f t="shared" si="7"/>
        <v>1871.8902700000001</v>
      </c>
      <c r="I21" s="203">
        <f t="shared" si="7"/>
        <v>0</v>
      </c>
      <c r="J21" s="203">
        <f t="shared" si="7"/>
        <v>1871.8902700000001</v>
      </c>
      <c r="K21" s="203">
        <f t="shared" si="7"/>
        <v>0</v>
      </c>
      <c r="L21" s="203">
        <f t="shared" si="7"/>
        <v>1871.8902700000001</v>
      </c>
      <c r="M21" s="203">
        <f t="shared" si="7"/>
        <v>0</v>
      </c>
      <c r="N21" s="203">
        <f t="shared" si="7"/>
        <v>1871.8902700000001</v>
      </c>
      <c r="O21" s="203">
        <f t="shared" si="7"/>
        <v>0</v>
      </c>
      <c r="P21" s="119">
        <f>H21/D21</f>
        <v>0.97199999999999998</v>
      </c>
      <c r="Q21" s="119">
        <f t="shared" si="1"/>
        <v>0.97199999999999998</v>
      </c>
      <c r="U21" s="116"/>
    </row>
    <row r="22" spans="1:21" ht="25.5" x14ac:dyDescent="0.2">
      <c r="A22" s="121" t="s">
        <v>255</v>
      </c>
      <c r="B22" s="126" t="s">
        <v>399</v>
      </c>
      <c r="C22" s="201">
        <f>SUM(C23:C36)</f>
        <v>1403.9</v>
      </c>
      <c r="D22" s="201">
        <f t="shared" ref="D22:N22" si="8">SUM(D23:D36)</f>
        <v>1403.9</v>
      </c>
      <c r="E22" s="201">
        <f t="shared" si="8"/>
        <v>0</v>
      </c>
      <c r="F22" s="201">
        <f t="shared" si="8"/>
        <v>1403.9</v>
      </c>
      <c r="G22" s="201">
        <f t="shared" si="8"/>
        <v>0</v>
      </c>
      <c r="H22" s="201">
        <f t="shared" si="8"/>
        <v>1349.50092</v>
      </c>
      <c r="I22" s="201">
        <f t="shared" si="8"/>
        <v>0</v>
      </c>
      <c r="J22" s="201">
        <f>SUM(J23:J36)</f>
        <v>1349.50092</v>
      </c>
      <c r="K22" s="201">
        <f t="shared" si="8"/>
        <v>0</v>
      </c>
      <c r="L22" s="201">
        <f t="shared" si="8"/>
        <v>1349.50092</v>
      </c>
      <c r="M22" s="201">
        <f t="shared" si="8"/>
        <v>0</v>
      </c>
      <c r="N22" s="201">
        <f t="shared" si="8"/>
        <v>1349.50092</v>
      </c>
      <c r="O22" s="201">
        <f t="shared" ref="O22" si="9">O29+O30+O31+O32+O33+O34+O35+O36</f>
        <v>0</v>
      </c>
      <c r="P22" s="123">
        <f>H22/D22</f>
        <v>0.96099999999999997</v>
      </c>
      <c r="Q22" s="123">
        <f t="shared" si="1"/>
        <v>0.96099999999999997</v>
      </c>
      <c r="U22" s="116"/>
    </row>
    <row r="23" spans="1:21" x14ac:dyDescent="0.2">
      <c r="A23" s="121"/>
      <c r="B23" s="320" t="s">
        <v>256</v>
      </c>
      <c r="C23" s="321">
        <v>200</v>
      </c>
      <c r="D23" s="200">
        <f t="shared" ref="D23:D36" si="10">E23+F23+G23</f>
        <v>200</v>
      </c>
      <c r="E23" s="200">
        <v>0</v>
      </c>
      <c r="F23" s="200">
        <f>C23</f>
        <v>200</v>
      </c>
      <c r="G23" s="200">
        <v>0</v>
      </c>
      <c r="H23" s="200">
        <f t="shared" ref="H23:H36" si="11">I23+J23+K23</f>
        <v>189.95209</v>
      </c>
      <c r="I23" s="200">
        <v>0</v>
      </c>
      <c r="J23" s="322">
        <v>189.95209</v>
      </c>
      <c r="K23" s="200">
        <v>0</v>
      </c>
      <c r="L23" s="200">
        <f t="shared" ref="L23:L36" si="12">M23+N23+O23</f>
        <v>189.95209</v>
      </c>
      <c r="M23" s="200">
        <v>0</v>
      </c>
      <c r="N23" s="200">
        <f t="shared" ref="N23:N33" si="13">J23</f>
        <v>189.95209</v>
      </c>
      <c r="O23" s="200">
        <v>0</v>
      </c>
      <c r="P23" s="123">
        <f t="shared" ref="P23:P26" si="14">H23/D23</f>
        <v>0.95</v>
      </c>
      <c r="Q23" s="123">
        <f t="shared" si="1"/>
        <v>0.95</v>
      </c>
      <c r="R23" s="114" t="s">
        <v>550</v>
      </c>
      <c r="U23" s="116"/>
    </row>
    <row r="24" spans="1:21" x14ac:dyDescent="0.2">
      <c r="A24" s="121"/>
      <c r="B24" s="320" t="s">
        <v>429</v>
      </c>
      <c r="C24" s="321">
        <v>55</v>
      </c>
      <c r="D24" s="200">
        <f t="shared" si="10"/>
        <v>55</v>
      </c>
      <c r="E24" s="200">
        <v>0</v>
      </c>
      <c r="F24" s="200">
        <f t="shared" ref="F24:F36" si="15">C24</f>
        <v>55</v>
      </c>
      <c r="G24" s="200">
        <v>0</v>
      </c>
      <c r="H24" s="200">
        <f t="shared" si="11"/>
        <v>42.308999999999997</v>
      </c>
      <c r="I24" s="200"/>
      <c r="J24" s="200">
        <v>42.308999999999997</v>
      </c>
      <c r="K24" s="200"/>
      <c r="L24" s="200">
        <f t="shared" si="12"/>
        <v>42.308999999999997</v>
      </c>
      <c r="M24" s="200">
        <v>0</v>
      </c>
      <c r="N24" s="200">
        <f t="shared" si="13"/>
        <v>42.308999999999997</v>
      </c>
      <c r="O24" s="200">
        <v>0</v>
      </c>
      <c r="P24" s="123">
        <f t="shared" si="14"/>
        <v>0.76900000000000002</v>
      </c>
      <c r="Q24" s="123">
        <f t="shared" si="1"/>
        <v>0.76900000000000002</v>
      </c>
      <c r="R24" s="114" t="s">
        <v>550</v>
      </c>
      <c r="U24" s="116"/>
    </row>
    <row r="25" spans="1:21" ht="25.5" x14ac:dyDescent="0.2">
      <c r="A25" s="121"/>
      <c r="B25" s="320" t="s">
        <v>400</v>
      </c>
      <c r="C25" s="321">
        <v>908.9</v>
      </c>
      <c r="D25" s="200">
        <f t="shared" si="10"/>
        <v>908.9</v>
      </c>
      <c r="E25" s="200">
        <v>0</v>
      </c>
      <c r="F25" s="200">
        <f t="shared" si="15"/>
        <v>908.9</v>
      </c>
      <c r="G25" s="200">
        <v>0</v>
      </c>
      <c r="H25" s="200">
        <f t="shared" si="11"/>
        <v>888.41953000000001</v>
      </c>
      <c r="I25" s="200">
        <v>0</v>
      </c>
      <c r="J25" s="200">
        <v>888.41953000000001</v>
      </c>
      <c r="K25" s="200">
        <v>0</v>
      </c>
      <c r="L25" s="200">
        <f t="shared" si="12"/>
        <v>888.41953000000001</v>
      </c>
      <c r="M25" s="200">
        <v>0</v>
      </c>
      <c r="N25" s="200">
        <f t="shared" si="13"/>
        <v>888.41953000000001</v>
      </c>
      <c r="O25" s="200">
        <v>0</v>
      </c>
      <c r="P25" s="123">
        <f t="shared" si="14"/>
        <v>0.97699999999999998</v>
      </c>
      <c r="Q25" s="123">
        <f t="shared" si="1"/>
        <v>0.97699999999999998</v>
      </c>
      <c r="R25" s="114" t="s">
        <v>550</v>
      </c>
      <c r="U25" s="116"/>
    </row>
    <row r="26" spans="1:21" x14ac:dyDescent="0.2">
      <c r="A26" s="121"/>
      <c r="B26" s="320" t="s">
        <v>257</v>
      </c>
      <c r="C26" s="321">
        <v>45</v>
      </c>
      <c r="D26" s="200">
        <f t="shared" si="10"/>
        <v>45</v>
      </c>
      <c r="E26" s="200">
        <v>0</v>
      </c>
      <c r="F26" s="200">
        <f t="shared" si="15"/>
        <v>45</v>
      </c>
      <c r="G26" s="200">
        <v>0</v>
      </c>
      <c r="H26" s="200">
        <f t="shared" si="11"/>
        <v>34.299999999999997</v>
      </c>
      <c r="I26" s="200">
        <v>0</v>
      </c>
      <c r="J26" s="200">
        <v>34.299999999999997</v>
      </c>
      <c r="K26" s="200">
        <v>0</v>
      </c>
      <c r="L26" s="200">
        <f t="shared" si="12"/>
        <v>34.299999999999997</v>
      </c>
      <c r="M26" s="200">
        <v>0</v>
      </c>
      <c r="N26" s="200">
        <f t="shared" si="13"/>
        <v>34.299999999999997</v>
      </c>
      <c r="O26" s="200">
        <v>0</v>
      </c>
      <c r="P26" s="123">
        <f t="shared" si="14"/>
        <v>0.76200000000000001</v>
      </c>
      <c r="Q26" s="123">
        <f t="shared" si="1"/>
        <v>0.76200000000000001</v>
      </c>
      <c r="R26" s="114" t="s">
        <v>550</v>
      </c>
      <c r="U26" s="116"/>
    </row>
    <row r="27" spans="1:21" x14ac:dyDescent="0.2">
      <c r="A27" s="121"/>
      <c r="B27" s="323" t="s">
        <v>551</v>
      </c>
      <c r="C27" s="321">
        <v>0</v>
      </c>
      <c r="D27" s="200">
        <f t="shared" si="10"/>
        <v>0</v>
      </c>
      <c r="E27" s="200">
        <v>0</v>
      </c>
      <c r="F27" s="200">
        <f t="shared" si="15"/>
        <v>0</v>
      </c>
      <c r="G27" s="200">
        <v>0</v>
      </c>
      <c r="H27" s="200">
        <f t="shared" si="11"/>
        <v>0</v>
      </c>
      <c r="I27" s="200">
        <v>0</v>
      </c>
      <c r="J27" s="200">
        <v>0</v>
      </c>
      <c r="K27" s="200">
        <v>0</v>
      </c>
      <c r="L27" s="200">
        <f t="shared" si="12"/>
        <v>0</v>
      </c>
      <c r="M27" s="200">
        <v>0</v>
      </c>
      <c r="N27" s="200">
        <f t="shared" si="13"/>
        <v>0</v>
      </c>
      <c r="O27" s="200">
        <v>0</v>
      </c>
      <c r="P27" s="123">
        <v>0</v>
      </c>
      <c r="Q27" s="123">
        <v>0</v>
      </c>
      <c r="R27" s="114" t="s">
        <v>550</v>
      </c>
      <c r="U27" s="116"/>
    </row>
    <row r="28" spans="1:21" x14ac:dyDescent="0.2">
      <c r="A28" s="121"/>
      <c r="B28" s="323" t="s">
        <v>552</v>
      </c>
      <c r="C28" s="321">
        <v>0</v>
      </c>
      <c r="D28" s="200">
        <f t="shared" si="10"/>
        <v>0</v>
      </c>
      <c r="E28" s="200">
        <v>0</v>
      </c>
      <c r="F28" s="200">
        <f t="shared" si="15"/>
        <v>0</v>
      </c>
      <c r="G28" s="200">
        <v>0</v>
      </c>
      <c r="H28" s="200">
        <f t="shared" si="11"/>
        <v>0</v>
      </c>
      <c r="I28" s="200">
        <v>0</v>
      </c>
      <c r="J28" s="200">
        <v>0</v>
      </c>
      <c r="K28" s="200">
        <v>0</v>
      </c>
      <c r="L28" s="200">
        <f t="shared" si="12"/>
        <v>0</v>
      </c>
      <c r="M28" s="200">
        <v>0</v>
      </c>
      <c r="N28" s="200">
        <f t="shared" si="13"/>
        <v>0</v>
      </c>
      <c r="O28" s="200">
        <v>0</v>
      </c>
      <c r="P28" s="123">
        <v>0</v>
      </c>
      <c r="Q28" s="123">
        <v>0</v>
      </c>
      <c r="R28" s="114" t="s">
        <v>550</v>
      </c>
      <c r="U28" s="116"/>
    </row>
    <row r="29" spans="1:21" x14ac:dyDescent="0.2">
      <c r="A29" s="121"/>
      <c r="B29" s="320" t="s">
        <v>553</v>
      </c>
      <c r="C29" s="321">
        <f>29.1-29.1</f>
        <v>0</v>
      </c>
      <c r="D29" s="200">
        <f t="shared" si="10"/>
        <v>0</v>
      </c>
      <c r="E29" s="200">
        <v>0</v>
      </c>
      <c r="F29" s="200">
        <f t="shared" si="15"/>
        <v>0</v>
      </c>
      <c r="G29" s="200">
        <v>0</v>
      </c>
      <c r="H29" s="200">
        <f t="shared" si="11"/>
        <v>0</v>
      </c>
      <c r="I29" s="200">
        <v>0</v>
      </c>
      <c r="J29" s="200">
        <v>0</v>
      </c>
      <c r="K29" s="200">
        <v>0</v>
      </c>
      <c r="L29" s="200">
        <f t="shared" si="12"/>
        <v>0</v>
      </c>
      <c r="M29" s="200">
        <v>0</v>
      </c>
      <c r="N29" s="200">
        <f t="shared" si="13"/>
        <v>0</v>
      </c>
      <c r="O29" s="200">
        <v>0</v>
      </c>
      <c r="P29" s="123">
        <v>0</v>
      </c>
      <c r="Q29" s="123">
        <v>0</v>
      </c>
      <c r="R29" s="114" t="s">
        <v>550</v>
      </c>
      <c r="U29" s="116"/>
    </row>
    <row r="30" spans="1:21" x14ac:dyDescent="0.2">
      <c r="A30" s="121"/>
      <c r="B30" s="320" t="s">
        <v>554</v>
      </c>
      <c r="C30" s="321">
        <v>0</v>
      </c>
      <c r="D30" s="200">
        <f t="shared" si="10"/>
        <v>0</v>
      </c>
      <c r="E30" s="200">
        <v>0</v>
      </c>
      <c r="F30" s="200">
        <f t="shared" si="15"/>
        <v>0</v>
      </c>
      <c r="G30" s="200">
        <v>0</v>
      </c>
      <c r="H30" s="200">
        <f t="shared" si="11"/>
        <v>0</v>
      </c>
      <c r="I30" s="200">
        <v>0</v>
      </c>
      <c r="J30" s="200">
        <v>0</v>
      </c>
      <c r="K30" s="200">
        <v>0</v>
      </c>
      <c r="L30" s="200">
        <f t="shared" si="12"/>
        <v>0</v>
      </c>
      <c r="M30" s="200">
        <v>0</v>
      </c>
      <c r="N30" s="200">
        <f t="shared" si="13"/>
        <v>0</v>
      </c>
      <c r="O30" s="200">
        <v>0</v>
      </c>
      <c r="P30" s="123">
        <v>0</v>
      </c>
      <c r="Q30" s="123">
        <v>0</v>
      </c>
      <c r="R30" s="114" t="s">
        <v>550</v>
      </c>
      <c r="U30" s="116"/>
    </row>
    <row r="31" spans="1:21" ht="25.5" x14ac:dyDescent="0.2">
      <c r="A31" s="121"/>
      <c r="B31" s="320" t="s">
        <v>555</v>
      </c>
      <c r="C31" s="321">
        <f>112.3-112.3</f>
        <v>0</v>
      </c>
      <c r="D31" s="200">
        <f t="shared" si="10"/>
        <v>0</v>
      </c>
      <c r="E31" s="200">
        <v>0</v>
      </c>
      <c r="F31" s="200">
        <f t="shared" si="15"/>
        <v>0</v>
      </c>
      <c r="G31" s="200">
        <v>0</v>
      </c>
      <c r="H31" s="200">
        <f t="shared" si="11"/>
        <v>0</v>
      </c>
      <c r="I31" s="200">
        <v>0</v>
      </c>
      <c r="J31" s="200">
        <v>0</v>
      </c>
      <c r="K31" s="200">
        <v>0</v>
      </c>
      <c r="L31" s="200">
        <f t="shared" si="12"/>
        <v>0</v>
      </c>
      <c r="M31" s="200">
        <v>0</v>
      </c>
      <c r="N31" s="200">
        <f t="shared" si="13"/>
        <v>0</v>
      </c>
      <c r="O31" s="200">
        <v>0</v>
      </c>
      <c r="P31" s="123">
        <v>0</v>
      </c>
      <c r="Q31" s="123">
        <v>0</v>
      </c>
      <c r="R31" s="114" t="s">
        <v>550</v>
      </c>
      <c r="U31" s="116"/>
    </row>
    <row r="32" spans="1:21" x14ac:dyDescent="0.2">
      <c r="A32" s="121"/>
      <c r="B32" s="320" t="s">
        <v>556</v>
      </c>
      <c r="C32" s="321">
        <v>0</v>
      </c>
      <c r="D32" s="200">
        <f t="shared" si="10"/>
        <v>0</v>
      </c>
      <c r="E32" s="200">
        <v>0</v>
      </c>
      <c r="F32" s="200">
        <f t="shared" si="15"/>
        <v>0</v>
      </c>
      <c r="G32" s="200">
        <v>0</v>
      </c>
      <c r="H32" s="200">
        <f t="shared" si="11"/>
        <v>0</v>
      </c>
      <c r="I32" s="200">
        <v>0</v>
      </c>
      <c r="J32" s="200">
        <v>0</v>
      </c>
      <c r="K32" s="200">
        <v>0</v>
      </c>
      <c r="L32" s="200">
        <f t="shared" si="12"/>
        <v>0</v>
      </c>
      <c r="M32" s="200">
        <v>0</v>
      </c>
      <c r="N32" s="200">
        <f t="shared" si="13"/>
        <v>0</v>
      </c>
      <c r="O32" s="200">
        <v>0</v>
      </c>
      <c r="P32" s="123">
        <v>0</v>
      </c>
      <c r="Q32" s="123">
        <v>0</v>
      </c>
      <c r="R32" s="114" t="s">
        <v>550</v>
      </c>
      <c r="U32" s="116"/>
    </row>
    <row r="33" spans="1:21" ht="38.25" x14ac:dyDescent="0.2">
      <c r="A33" s="121"/>
      <c r="B33" s="323" t="s">
        <v>557</v>
      </c>
      <c r="C33" s="321">
        <f>125.6-125.6</f>
        <v>0</v>
      </c>
      <c r="D33" s="200">
        <f t="shared" si="10"/>
        <v>0</v>
      </c>
      <c r="E33" s="200">
        <v>0</v>
      </c>
      <c r="F33" s="200">
        <f t="shared" si="15"/>
        <v>0</v>
      </c>
      <c r="G33" s="200">
        <v>0</v>
      </c>
      <c r="H33" s="200">
        <f t="shared" si="11"/>
        <v>0</v>
      </c>
      <c r="I33" s="200">
        <v>0</v>
      </c>
      <c r="J33" s="200">
        <v>0</v>
      </c>
      <c r="K33" s="200">
        <v>0</v>
      </c>
      <c r="L33" s="200">
        <f t="shared" si="12"/>
        <v>0</v>
      </c>
      <c r="M33" s="200">
        <v>0</v>
      </c>
      <c r="N33" s="200">
        <f t="shared" si="13"/>
        <v>0</v>
      </c>
      <c r="O33" s="200">
        <v>0</v>
      </c>
      <c r="P33" s="123">
        <v>0</v>
      </c>
      <c r="Q33" s="123">
        <v>0</v>
      </c>
      <c r="R33" s="114" t="s">
        <v>550</v>
      </c>
      <c r="U33" s="116"/>
    </row>
    <row r="34" spans="1:21" ht="25.5" x14ac:dyDescent="0.2">
      <c r="A34" s="121"/>
      <c r="B34" s="323" t="s">
        <v>430</v>
      </c>
      <c r="C34" s="321">
        <v>195</v>
      </c>
      <c r="D34" s="200">
        <f t="shared" si="10"/>
        <v>195</v>
      </c>
      <c r="E34" s="200">
        <v>0</v>
      </c>
      <c r="F34" s="200">
        <f t="shared" si="15"/>
        <v>195</v>
      </c>
      <c r="G34" s="200">
        <v>0</v>
      </c>
      <c r="H34" s="200">
        <f t="shared" si="11"/>
        <v>194.52029999999999</v>
      </c>
      <c r="I34" s="200">
        <v>0</v>
      </c>
      <c r="J34" s="200">
        <v>194.52029999999999</v>
      </c>
      <c r="K34" s="200">
        <v>0</v>
      </c>
      <c r="L34" s="200">
        <f t="shared" si="12"/>
        <v>194.52029999999999</v>
      </c>
      <c r="M34" s="200">
        <v>0</v>
      </c>
      <c r="N34" s="200">
        <f>J34</f>
        <v>194.52029999999999</v>
      </c>
      <c r="O34" s="200">
        <v>0</v>
      </c>
      <c r="P34" s="123">
        <f t="shared" ref="P34" si="16">H34/D34</f>
        <v>0.998</v>
      </c>
      <c r="Q34" s="123">
        <f t="shared" si="1"/>
        <v>0.998</v>
      </c>
      <c r="R34" s="114" t="s">
        <v>550</v>
      </c>
      <c r="U34" s="116"/>
    </row>
    <row r="35" spans="1:21" ht="89.25" x14ac:dyDescent="0.2">
      <c r="A35" s="121"/>
      <c r="B35" s="323" t="s">
        <v>558</v>
      </c>
      <c r="C35" s="321">
        <v>0</v>
      </c>
      <c r="D35" s="200">
        <f t="shared" si="10"/>
        <v>0</v>
      </c>
      <c r="E35" s="200">
        <v>0</v>
      </c>
      <c r="F35" s="200">
        <f t="shared" si="15"/>
        <v>0</v>
      </c>
      <c r="G35" s="200">
        <v>0</v>
      </c>
      <c r="H35" s="200">
        <f t="shared" si="11"/>
        <v>0</v>
      </c>
      <c r="I35" s="200">
        <v>0</v>
      </c>
      <c r="J35" s="200">
        <v>0</v>
      </c>
      <c r="K35" s="200">
        <v>0</v>
      </c>
      <c r="L35" s="200">
        <f t="shared" si="12"/>
        <v>0</v>
      </c>
      <c r="M35" s="200">
        <v>0</v>
      </c>
      <c r="N35" s="200">
        <f>J35</f>
        <v>0</v>
      </c>
      <c r="O35" s="200">
        <v>0</v>
      </c>
      <c r="P35" s="123">
        <v>0</v>
      </c>
      <c r="Q35" s="123">
        <v>0</v>
      </c>
      <c r="R35" s="114" t="s">
        <v>550</v>
      </c>
      <c r="U35" s="116"/>
    </row>
    <row r="36" spans="1:21" x14ac:dyDescent="0.2">
      <c r="A36" s="121"/>
      <c r="B36" s="323" t="s">
        <v>559</v>
      </c>
      <c r="C36" s="321">
        <v>0</v>
      </c>
      <c r="D36" s="200">
        <f t="shared" si="10"/>
        <v>0</v>
      </c>
      <c r="E36" s="200">
        <v>0</v>
      </c>
      <c r="F36" s="200">
        <f t="shared" si="15"/>
        <v>0</v>
      </c>
      <c r="G36" s="200">
        <v>0</v>
      </c>
      <c r="H36" s="200">
        <f t="shared" si="11"/>
        <v>0</v>
      </c>
      <c r="I36" s="200">
        <v>0</v>
      </c>
      <c r="J36" s="200">
        <v>0</v>
      </c>
      <c r="K36" s="200">
        <v>0</v>
      </c>
      <c r="L36" s="200">
        <f t="shared" si="12"/>
        <v>0</v>
      </c>
      <c r="M36" s="200">
        <v>0</v>
      </c>
      <c r="N36" s="200">
        <f>J36</f>
        <v>0</v>
      </c>
      <c r="O36" s="200">
        <v>0</v>
      </c>
      <c r="P36" s="123">
        <v>0</v>
      </c>
      <c r="Q36" s="123">
        <v>0</v>
      </c>
      <c r="R36" s="114" t="s">
        <v>550</v>
      </c>
      <c r="U36" s="116"/>
    </row>
    <row r="37" spans="1:21" ht="38.25" x14ac:dyDescent="0.2">
      <c r="A37" s="121" t="s">
        <v>258</v>
      </c>
      <c r="B37" s="127" t="s">
        <v>259</v>
      </c>
      <c r="C37" s="200">
        <f>C38</f>
        <v>522.4</v>
      </c>
      <c r="D37" s="200">
        <f t="shared" ref="D37:O37" si="17">D38</f>
        <v>522.4</v>
      </c>
      <c r="E37" s="200">
        <f t="shared" si="17"/>
        <v>0</v>
      </c>
      <c r="F37" s="200">
        <f t="shared" si="17"/>
        <v>522.4</v>
      </c>
      <c r="G37" s="200">
        <f t="shared" si="17"/>
        <v>0</v>
      </c>
      <c r="H37" s="200">
        <f t="shared" si="17"/>
        <v>522.38935000000004</v>
      </c>
      <c r="I37" s="200">
        <f t="shared" si="17"/>
        <v>0</v>
      </c>
      <c r="J37" s="200">
        <f t="shared" si="17"/>
        <v>522.38935000000004</v>
      </c>
      <c r="K37" s="200">
        <f t="shared" si="17"/>
        <v>0</v>
      </c>
      <c r="L37" s="200">
        <f t="shared" si="17"/>
        <v>522.38935000000004</v>
      </c>
      <c r="M37" s="200">
        <f t="shared" si="17"/>
        <v>0</v>
      </c>
      <c r="N37" s="200">
        <f t="shared" si="17"/>
        <v>522.38935000000004</v>
      </c>
      <c r="O37" s="200">
        <f t="shared" si="17"/>
        <v>0</v>
      </c>
      <c r="P37" s="123">
        <f>H37/D37</f>
        <v>1</v>
      </c>
      <c r="Q37" s="123">
        <f t="shared" si="1"/>
        <v>1</v>
      </c>
      <c r="U37" s="116"/>
    </row>
    <row r="38" spans="1:21" ht="51" x14ac:dyDescent="0.2">
      <c r="A38" s="121"/>
      <c r="B38" s="125" t="s">
        <v>260</v>
      </c>
      <c r="C38" s="321">
        <v>522.4</v>
      </c>
      <c r="D38" s="200">
        <f t="shared" ref="D38" si="18">E38+F38+G38</f>
        <v>522.4</v>
      </c>
      <c r="E38" s="200">
        <v>0</v>
      </c>
      <c r="F38" s="200">
        <f>C38</f>
        <v>522.4</v>
      </c>
      <c r="G38" s="200">
        <v>0</v>
      </c>
      <c r="H38" s="200">
        <f t="shared" ref="H38" si="19">I38+J38+K38</f>
        <v>522.38935000000004</v>
      </c>
      <c r="I38" s="200">
        <v>0</v>
      </c>
      <c r="J38" s="200">
        <v>522.38935000000004</v>
      </c>
      <c r="K38" s="200">
        <v>0</v>
      </c>
      <c r="L38" s="200">
        <f t="shared" ref="L38" si="20">M38+N38+O38</f>
        <v>522.38935000000004</v>
      </c>
      <c r="M38" s="200">
        <v>0</v>
      </c>
      <c r="N38" s="200">
        <f>J38</f>
        <v>522.38935000000004</v>
      </c>
      <c r="O38" s="200">
        <v>0</v>
      </c>
      <c r="P38" s="123">
        <f t="shared" ref="P38" si="21">H38/D38</f>
        <v>1</v>
      </c>
      <c r="Q38" s="123">
        <f t="shared" si="1"/>
        <v>1</v>
      </c>
      <c r="R38" s="114" t="s">
        <v>560</v>
      </c>
      <c r="U38" s="116"/>
    </row>
    <row r="39" spans="1:21" ht="38.25" x14ac:dyDescent="0.2">
      <c r="A39" s="117" t="s">
        <v>261</v>
      </c>
      <c r="B39" s="128" t="s">
        <v>262</v>
      </c>
      <c r="C39" s="199">
        <f>C40+C41+C42+C43+C44+C45</f>
        <v>4758.3</v>
      </c>
      <c r="D39" s="199">
        <f t="shared" ref="D39:O39" si="22">D40+D41+D42+D43+D44+D45</f>
        <v>4758.3</v>
      </c>
      <c r="E39" s="199">
        <f t="shared" si="22"/>
        <v>4680.8</v>
      </c>
      <c r="F39" s="199">
        <f t="shared" si="22"/>
        <v>77.5</v>
      </c>
      <c r="G39" s="199">
        <f t="shared" si="22"/>
        <v>0</v>
      </c>
      <c r="H39" s="199">
        <f>H40+H41+H42+H43+H44+H45</f>
        <v>4599.0642399999997</v>
      </c>
      <c r="I39" s="199">
        <f t="shared" si="22"/>
        <v>4521.6248599999999</v>
      </c>
      <c r="J39" s="199">
        <f t="shared" si="22"/>
        <v>77.43938</v>
      </c>
      <c r="K39" s="199">
        <f t="shared" si="22"/>
        <v>0</v>
      </c>
      <c r="L39" s="199">
        <f t="shared" si="22"/>
        <v>4599.0642399999997</v>
      </c>
      <c r="M39" s="199">
        <f t="shared" si="22"/>
        <v>4521.6248599999999</v>
      </c>
      <c r="N39" s="199">
        <f t="shared" si="22"/>
        <v>77.43938</v>
      </c>
      <c r="O39" s="199">
        <f t="shared" si="22"/>
        <v>0</v>
      </c>
      <c r="P39" s="119">
        <f>H39/D39</f>
        <v>0.96699999999999997</v>
      </c>
      <c r="Q39" s="119">
        <f t="shared" si="1"/>
        <v>0.96699999999999997</v>
      </c>
      <c r="U39" s="116"/>
    </row>
    <row r="40" spans="1:21" ht="51" x14ac:dyDescent="0.2">
      <c r="A40" s="121" t="s">
        <v>263</v>
      </c>
      <c r="B40" s="126" t="s">
        <v>264</v>
      </c>
      <c r="C40" s="321">
        <v>64.3</v>
      </c>
      <c r="D40" s="200">
        <f t="shared" ref="D40:D43" si="23">E40+F40+G40</f>
        <v>64.3</v>
      </c>
      <c r="E40" s="200">
        <f>C40</f>
        <v>64.3</v>
      </c>
      <c r="F40" s="200">
        <v>0</v>
      </c>
      <c r="G40" s="200">
        <v>0</v>
      </c>
      <c r="H40" s="200">
        <f t="shared" ref="H40:H45" si="24">I40+J40+K40</f>
        <v>35.729999999999997</v>
      </c>
      <c r="I40" s="200">
        <v>35.729999999999997</v>
      </c>
      <c r="J40" s="200">
        <v>0</v>
      </c>
      <c r="K40" s="200">
        <v>0</v>
      </c>
      <c r="L40" s="200">
        <f t="shared" ref="L40:L45" si="25">M40+N40+O40</f>
        <v>35.729999999999997</v>
      </c>
      <c r="M40" s="200">
        <f>I40</f>
        <v>35.729999999999997</v>
      </c>
      <c r="N40" s="200">
        <v>0</v>
      </c>
      <c r="O40" s="200">
        <v>0</v>
      </c>
      <c r="P40" s="123">
        <f t="shared" ref="P40:P45" si="26">H40/D40</f>
        <v>0.55600000000000005</v>
      </c>
      <c r="Q40" s="123">
        <f t="shared" si="1"/>
        <v>0.55600000000000005</v>
      </c>
      <c r="R40" s="129" t="s">
        <v>431</v>
      </c>
      <c r="S40" s="115">
        <f>C39+C52</f>
        <v>4758.3</v>
      </c>
      <c r="T40" s="198">
        <f>I39+I52</f>
        <v>4521.6000000000004</v>
      </c>
      <c r="U40" s="116">
        <f>T40/S40*100</f>
        <v>95</v>
      </c>
    </row>
    <row r="41" spans="1:21" ht="43.5" customHeight="1" x14ac:dyDescent="0.2">
      <c r="A41" s="121" t="s">
        <v>265</v>
      </c>
      <c r="B41" s="126" t="s">
        <v>266</v>
      </c>
      <c r="C41" s="321">
        <v>1474.4</v>
      </c>
      <c r="D41" s="200">
        <f t="shared" si="23"/>
        <v>1474.4</v>
      </c>
      <c r="E41" s="200">
        <f t="shared" ref="E41:E44" si="27">C41</f>
        <v>1474.4</v>
      </c>
      <c r="F41" s="200">
        <v>0</v>
      </c>
      <c r="G41" s="200">
        <v>0</v>
      </c>
      <c r="H41" s="200">
        <f t="shared" si="24"/>
        <v>1472.58017</v>
      </c>
      <c r="I41" s="200">
        <v>1472.58017</v>
      </c>
      <c r="J41" s="200">
        <v>0</v>
      </c>
      <c r="K41" s="200">
        <v>0</v>
      </c>
      <c r="L41" s="200">
        <f t="shared" si="25"/>
        <v>1472.58017</v>
      </c>
      <c r="M41" s="200">
        <f>I41</f>
        <v>1472.58017</v>
      </c>
      <c r="N41" s="200">
        <v>0</v>
      </c>
      <c r="O41" s="200">
        <v>0</v>
      </c>
      <c r="P41" s="123">
        <f t="shared" si="26"/>
        <v>0.999</v>
      </c>
      <c r="Q41" s="123">
        <f t="shared" si="1"/>
        <v>0.999</v>
      </c>
      <c r="R41" s="129" t="s">
        <v>561</v>
      </c>
      <c r="U41" s="116"/>
    </row>
    <row r="42" spans="1:21" ht="69" customHeight="1" x14ac:dyDescent="0.2">
      <c r="A42" s="121" t="s">
        <v>267</v>
      </c>
      <c r="B42" s="126" t="s">
        <v>268</v>
      </c>
      <c r="C42" s="321">
        <v>0</v>
      </c>
      <c r="D42" s="200">
        <f t="shared" si="23"/>
        <v>0</v>
      </c>
      <c r="E42" s="200">
        <f t="shared" si="27"/>
        <v>0</v>
      </c>
      <c r="F42" s="200">
        <v>0</v>
      </c>
      <c r="G42" s="200">
        <v>0</v>
      </c>
      <c r="H42" s="200">
        <f t="shared" si="24"/>
        <v>0</v>
      </c>
      <c r="I42" s="200">
        <v>0</v>
      </c>
      <c r="J42" s="200">
        <v>0</v>
      </c>
      <c r="K42" s="200">
        <v>0</v>
      </c>
      <c r="L42" s="200">
        <f t="shared" si="25"/>
        <v>0</v>
      </c>
      <c r="M42" s="200">
        <v>0</v>
      </c>
      <c r="N42" s="200">
        <v>0</v>
      </c>
      <c r="O42" s="200">
        <v>0</v>
      </c>
      <c r="P42" s="123">
        <v>0</v>
      </c>
      <c r="Q42" s="123">
        <v>0</v>
      </c>
      <c r="U42" s="116"/>
    </row>
    <row r="43" spans="1:21" ht="57.75" customHeight="1" x14ac:dyDescent="0.2">
      <c r="A43" s="121" t="s">
        <v>269</v>
      </c>
      <c r="B43" s="324" t="s">
        <v>270</v>
      </c>
      <c r="C43" s="321">
        <v>3038.6</v>
      </c>
      <c r="D43" s="200">
        <f t="shared" si="23"/>
        <v>3038.6</v>
      </c>
      <c r="E43" s="200">
        <f t="shared" si="27"/>
        <v>3038.6</v>
      </c>
      <c r="F43" s="200">
        <v>0</v>
      </c>
      <c r="G43" s="200">
        <v>0</v>
      </c>
      <c r="H43" s="200">
        <f t="shared" si="24"/>
        <v>2952.93469</v>
      </c>
      <c r="I43" s="200">
        <v>2952.93469</v>
      </c>
      <c r="J43" s="200">
        <v>0</v>
      </c>
      <c r="K43" s="200">
        <v>0</v>
      </c>
      <c r="L43" s="200">
        <f t="shared" si="25"/>
        <v>2952.93469</v>
      </c>
      <c r="M43" s="200">
        <f>I43</f>
        <v>2952.93469</v>
      </c>
      <c r="N43" s="200">
        <v>0</v>
      </c>
      <c r="O43" s="200">
        <v>0</v>
      </c>
      <c r="P43" s="123">
        <f t="shared" si="26"/>
        <v>0.97199999999999998</v>
      </c>
      <c r="Q43" s="123">
        <f t="shared" si="1"/>
        <v>0.97199999999999998</v>
      </c>
      <c r="R43" s="129" t="s">
        <v>562</v>
      </c>
      <c r="U43" s="116"/>
    </row>
    <row r="44" spans="1:21" ht="27.75" customHeight="1" x14ac:dyDescent="0.2">
      <c r="A44" s="325" t="s">
        <v>563</v>
      </c>
      <c r="B44" s="324" t="s">
        <v>493</v>
      </c>
      <c r="C44" s="326">
        <v>103.5</v>
      </c>
      <c r="D44" s="200">
        <f>E44+F44+G44</f>
        <v>103.5</v>
      </c>
      <c r="E44" s="200">
        <f t="shared" si="27"/>
        <v>103.5</v>
      </c>
      <c r="F44" s="200">
        <v>0</v>
      </c>
      <c r="G44" s="200">
        <v>0</v>
      </c>
      <c r="H44" s="200">
        <f t="shared" si="24"/>
        <v>60.38</v>
      </c>
      <c r="I44" s="200">
        <v>60.38</v>
      </c>
      <c r="J44" s="200">
        <v>0</v>
      </c>
      <c r="K44" s="200">
        <v>0</v>
      </c>
      <c r="L44" s="200">
        <f t="shared" si="25"/>
        <v>60.38</v>
      </c>
      <c r="M44" s="200">
        <f>I44</f>
        <v>60.38</v>
      </c>
      <c r="N44" s="200">
        <v>0</v>
      </c>
      <c r="O44" s="200">
        <v>0</v>
      </c>
      <c r="P44" s="123">
        <f t="shared" si="26"/>
        <v>0.58299999999999996</v>
      </c>
      <c r="Q44" s="123">
        <f t="shared" si="1"/>
        <v>0.58299999999999996</v>
      </c>
      <c r="R44" s="129" t="s">
        <v>492</v>
      </c>
      <c r="U44" s="116"/>
    </row>
    <row r="45" spans="1:21" ht="69.75" customHeight="1" x14ac:dyDescent="0.2">
      <c r="A45" s="325" t="s">
        <v>564</v>
      </c>
      <c r="B45" s="324" t="s">
        <v>515</v>
      </c>
      <c r="C45" s="326">
        <v>77.5</v>
      </c>
      <c r="D45" s="200">
        <f>E45+F45+G45</f>
        <v>77.5</v>
      </c>
      <c r="E45" s="200">
        <v>0</v>
      </c>
      <c r="F45" s="200">
        <v>77.5</v>
      </c>
      <c r="G45" s="200">
        <v>0</v>
      </c>
      <c r="H45" s="200">
        <f t="shared" si="24"/>
        <v>77.43938</v>
      </c>
      <c r="I45" s="200">
        <v>0</v>
      </c>
      <c r="J45" s="200">
        <v>77.43938</v>
      </c>
      <c r="K45" s="200">
        <v>0</v>
      </c>
      <c r="L45" s="200">
        <f t="shared" si="25"/>
        <v>77.43938</v>
      </c>
      <c r="M45" s="200">
        <v>0</v>
      </c>
      <c r="N45" s="200">
        <f>J45</f>
        <v>77.43938</v>
      </c>
      <c r="O45" s="200">
        <v>0</v>
      </c>
      <c r="P45" s="123">
        <f t="shared" si="26"/>
        <v>0.999</v>
      </c>
      <c r="Q45" s="123">
        <f t="shared" si="1"/>
        <v>0.999</v>
      </c>
      <c r="R45" s="129" t="s">
        <v>565</v>
      </c>
      <c r="U45" s="116"/>
    </row>
    <row r="46" spans="1:21" ht="33" customHeight="1" x14ac:dyDescent="0.2">
      <c r="A46" s="327" t="s">
        <v>128</v>
      </c>
      <c r="B46" s="328" t="s">
        <v>566</v>
      </c>
      <c r="C46" s="329">
        <f>C47</f>
        <v>0</v>
      </c>
      <c r="D46" s="329">
        <f t="shared" ref="D46:O46" si="28">D47</f>
        <v>0</v>
      </c>
      <c r="E46" s="329">
        <f t="shared" si="28"/>
        <v>0</v>
      </c>
      <c r="F46" s="329">
        <f t="shared" si="28"/>
        <v>0</v>
      </c>
      <c r="G46" s="329">
        <f t="shared" si="28"/>
        <v>0</v>
      </c>
      <c r="H46" s="329">
        <f t="shared" si="28"/>
        <v>0</v>
      </c>
      <c r="I46" s="329">
        <f t="shared" si="28"/>
        <v>0</v>
      </c>
      <c r="J46" s="329">
        <f t="shared" si="28"/>
        <v>0</v>
      </c>
      <c r="K46" s="329">
        <f t="shared" si="28"/>
        <v>0</v>
      </c>
      <c r="L46" s="329">
        <f t="shared" si="28"/>
        <v>0</v>
      </c>
      <c r="M46" s="329">
        <f t="shared" si="28"/>
        <v>0</v>
      </c>
      <c r="N46" s="329">
        <f t="shared" si="28"/>
        <v>0</v>
      </c>
      <c r="O46" s="329">
        <f t="shared" si="28"/>
        <v>0</v>
      </c>
      <c r="P46" s="119">
        <v>0</v>
      </c>
      <c r="Q46" s="119">
        <v>0</v>
      </c>
      <c r="R46" s="129"/>
      <c r="U46" s="116"/>
    </row>
    <row r="47" spans="1:21" ht="28.5" customHeight="1" x14ac:dyDescent="0.2">
      <c r="A47" s="454" t="s">
        <v>129</v>
      </c>
      <c r="B47" s="330" t="s">
        <v>567</v>
      </c>
      <c r="C47" s="326">
        <f>C48+C49+C50+C51</f>
        <v>0</v>
      </c>
      <c r="D47" s="326">
        <f t="shared" ref="D47:O47" si="29">D48+D49+D50+D51</f>
        <v>0</v>
      </c>
      <c r="E47" s="326">
        <f t="shared" si="29"/>
        <v>0</v>
      </c>
      <c r="F47" s="326">
        <f t="shared" si="29"/>
        <v>0</v>
      </c>
      <c r="G47" s="326">
        <f t="shared" si="29"/>
        <v>0</v>
      </c>
      <c r="H47" s="326">
        <f t="shared" si="29"/>
        <v>0</v>
      </c>
      <c r="I47" s="326">
        <f t="shared" si="29"/>
        <v>0</v>
      </c>
      <c r="J47" s="326">
        <f t="shared" si="29"/>
        <v>0</v>
      </c>
      <c r="K47" s="326">
        <f t="shared" si="29"/>
        <v>0</v>
      </c>
      <c r="L47" s="326">
        <f t="shared" si="29"/>
        <v>0</v>
      </c>
      <c r="M47" s="326">
        <f t="shared" si="29"/>
        <v>0</v>
      </c>
      <c r="N47" s="326">
        <f t="shared" si="29"/>
        <v>0</v>
      </c>
      <c r="O47" s="326">
        <f t="shared" si="29"/>
        <v>0</v>
      </c>
      <c r="P47" s="123">
        <v>0</v>
      </c>
      <c r="Q47" s="123">
        <v>0</v>
      </c>
      <c r="R47" s="129"/>
      <c r="U47" s="116"/>
    </row>
    <row r="48" spans="1:21" ht="46.5" customHeight="1" x14ac:dyDescent="0.2">
      <c r="A48" s="455"/>
      <c r="B48" s="10" t="s">
        <v>568</v>
      </c>
      <c r="C48" s="326">
        <v>0</v>
      </c>
      <c r="D48" s="200">
        <f t="shared" ref="D48:D51" si="30">E48+F48+G48</f>
        <v>0</v>
      </c>
      <c r="E48" s="200">
        <f t="shared" ref="E48:E51" si="31">C48</f>
        <v>0</v>
      </c>
      <c r="F48" s="200">
        <v>0</v>
      </c>
      <c r="G48" s="200">
        <v>0</v>
      </c>
      <c r="H48" s="200">
        <f t="shared" ref="H48:H51" si="32">I48+J48+K48</f>
        <v>0</v>
      </c>
      <c r="I48" s="200">
        <v>0</v>
      </c>
      <c r="J48" s="200">
        <v>0</v>
      </c>
      <c r="K48" s="200">
        <v>0</v>
      </c>
      <c r="L48" s="200">
        <f t="shared" ref="L48:L51" si="33">M48+N48+O48</f>
        <v>0</v>
      </c>
      <c r="M48" s="200">
        <f t="shared" ref="M48:M51" si="34">I48</f>
        <v>0</v>
      </c>
      <c r="N48" s="200">
        <v>0</v>
      </c>
      <c r="O48" s="200">
        <v>0</v>
      </c>
      <c r="P48" s="123">
        <v>0</v>
      </c>
      <c r="Q48" s="123">
        <v>0</v>
      </c>
      <c r="R48" s="129"/>
      <c r="U48" s="116"/>
    </row>
    <row r="49" spans="1:21" ht="84.75" customHeight="1" x14ac:dyDescent="0.2">
      <c r="A49" s="455"/>
      <c r="B49" s="10" t="s">
        <v>569</v>
      </c>
      <c r="C49" s="326">
        <v>0</v>
      </c>
      <c r="D49" s="200">
        <f t="shared" si="30"/>
        <v>0</v>
      </c>
      <c r="E49" s="200">
        <f t="shared" si="31"/>
        <v>0</v>
      </c>
      <c r="F49" s="200">
        <v>0</v>
      </c>
      <c r="G49" s="200">
        <v>0</v>
      </c>
      <c r="H49" s="200">
        <f t="shared" si="32"/>
        <v>0</v>
      </c>
      <c r="I49" s="200">
        <v>0</v>
      </c>
      <c r="J49" s="200">
        <v>0</v>
      </c>
      <c r="K49" s="200">
        <v>0</v>
      </c>
      <c r="L49" s="200">
        <f t="shared" si="33"/>
        <v>0</v>
      </c>
      <c r="M49" s="200">
        <f t="shared" si="34"/>
        <v>0</v>
      </c>
      <c r="N49" s="200">
        <v>0</v>
      </c>
      <c r="O49" s="200">
        <v>0</v>
      </c>
      <c r="P49" s="123">
        <v>0</v>
      </c>
      <c r="Q49" s="123">
        <v>0</v>
      </c>
      <c r="R49" s="129"/>
      <c r="U49" s="116"/>
    </row>
    <row r="50" spans="1:21" ht="69.75" customHeight="1" x14ac:dyDescent="0.2">
      <c r="A50" s="455"/>
      <c r="B50" s="10" t="s">
        <v>570</v>
      </c>
      <c r="C50" s="326">
        <v>0</v>
      </c>
      <c r="D50" s="200">
        <f>E50+F50+G50</f>
        <v>0</v>
      </c>
      <c r="E50" s="200">
        <f t="shared" si="31"/>
        <v>0</v>
      </c>
      <c r="F50" s="200">
        <v>0</v>
      </c>
      <c r="G50" s="200">
        <v>0</v>
      </c>
      <c r="H50" s="200">
        <f t="shared" si="32"/>
        <v>0</v>
      </c>
      <c r="I50" s="200">
        <v>0</v>
      </c>
      <c r="J50" s="200">
        <v>0</v>
      </c>
      <c r="K50" s="200">
        <v>0</v>
      </c>
      <c r="L50" s="200">
        <f t="shared" si="33"/>
        <v>0</v>
      </c>
      <c r="M50" s="200">
        <f t="shared" si="34"/>
        <v>0</v>
      </c>
      <c r="N50" s="200">
        <v>0</v>
      </c>
      <c r="O50" s="200">
        <v>0</v>
      </c>
      <c r="P50" s="123">
        <v>0</v>
      </c>
      <c r="Q50" s="123">
        <v>0</v>
      </c>
      <c r="R50" s="129"/>
      <c r="U50" s="116"/>
    </row>
    <row r="51" spans="1:21" ht="30" customHeight="1" x14ac:dyDescent="0.2">
      <c r="A51" s="456"/>
      <c r="B51" s="10" t="s">
        <v>571</v>
      </c>
      <c r="C51" s="326">
        <v>0</v>
      </c>
      <c r="D51" s="200">
        <f t="shared" si="30"/>
        <v>0</v>
      </c>
      <c r="E51" s="200">
        <f t="shared" si="31"/>
        <v>0</v>
      </c>
      <c r="F51" s="200">
        <v>0</v>
      </c>
      <c r="G51" s="200">
        <v>0</v>
      </c>
      <c r="H51" s="200">
        <f t="shared" si="32"/>
        <v>0</v>
      </c>
      <c r="I51" s="200">
        <v>0</v>
      </c>
      <c r="J51" s="200">
        <v>0</v>
      </c>
      <c r="K51" s="200">
        <v>0</v>
      </c>
      <c r="L51" s="200">
        <f t="shared" si="33"/>
        <v>0</v>
      </c>
      <c r="M51" s="200">
        <f t="shared" si="34"/>
        <v>0</v>
      </c>
      <c r="N51" s="200">
        <v>0</v>
      </c>
      <c r="O51" s="200">
        <v>0</v>
      </c>
      <c r="P51" s="123">
        <v>0</v>
      </c>
      <c r="Q51" s="123">
        <v>0</v>
      </c>
      <c r="R51" s="129"/>
      <c r="U51" s="116"/>
    </row>
    <row r="52" spans="1:21" s="116" customFormat="1" ht="63.75" x14ac:dyDescent="0.2">
      <c r="A52" s="327" t="s">
        <v>572</v>
      </c>
      <c r="B52" s="130" t="s">
        <v>573</v>
      </c>
      <c r="C52" s="331">
        <f>C53</f>
        <v>0</v>
      </c>
      <c r="D52" s="199">
        <f t="shared" ref="D52:O52" si="35">D53</f>
        <v>0</v>
      </c>
      <c r="E52" s="199">
        <f t="shared" si="35"/>
        <v>0</v>
      </c>
      <c r="F52" s="199">
        <f t="shared" si="35"/>
        <v>0</v>
      </c>
      <c r="G52" s="199">
        <f t="shared" si="35"/>
        <v>0</v>
      </c>
      <c r="H52" s="199">
        <f t="shared" si="35"/>
        <v>0</v>
      </c>
      <c r="I52" s="199">
        <f t="shared" si="35"/>
        <v>0</v>
      </c>
      <c r="J52" s="199">
        <f t="shared" si="35"/>
        <v>0</v>
      </c>
      <c r="K52" s="199">
        <f t="shared" si="35"/>
        <v>0</v>
      </c>
      <c r="L52" s="199">
        <f t="shared" si="35"/>
        <v>0</v>
      </c>
      <c r="M52" s="199">
        <f t="shared" si="35"/>
        <v>0</v>
      </c>
      <c r="N52" s="199">
        <f t="shared" si="35"/>
        <v>0</v>
      </c>
      <c r="O52" s="199">
        <f t="shared" si="35"/>
        <v>0</v>
      </c>
      <c r="P52" s="119">
        <v>0</v>
      </c>
      <c r="Q52" s="119">
        <v>0</v>
      </c>
      <c r="R52" s="332"/>
      <c r="S52" s="120"/>
    </row>
    <row r="53" spans="1:21" ht="25.5" customHeight="1" x14ac:dyDescent="0.2">
      <c r="A53" s="325" t="s">
        <v>574</v>
      </c>
      <c r="B53" s="333" t="s">
        <v>575</v>
      </c>
      <c r="C53" s="326">
        <v>0</v>
      </c>
      <c r="D53" s="200">
        <f t="shared" ref="D53" si="36">E53+F53+G53</f>
        <v>0</v>
      </c>
      <c r="E53" s="200">
        <f>C53</f>
        <v>0</v>
      </c>
      <c r="F53" s="200">
        <v>0</v>
      </c>
      <c r="G53" s="200">
        <v>0</v>
      </c>
      <c r="H53" s="200">
        <f t="shared" ref="H53" si="37">I53+J53+K53</f>
        <v>0</v>
      </c>
      <c r="I53" s="200">
        <v>0</v>
      </c>
      <c r="J53" s="200">
        <v>0</v>
      </c>
      <c r="K53" s="200">
        <v>0</v>
      </c>
      <c r="L53" s="200">
        <f t="shared" ref="L53" si="38">M53+N53+O53</f>
        <v>0</v>
      </c>
      <c r="M53" s="200">
        <f>I53</f>
        <v>0</v>
      </c>
      <c r="N53" s="200">
        <v>0</v>
      </c>
      <c r="O53" s="200">
        <v>0</v>
      </c>
      <c r="P53" s="123">
        <v>0</v>
      </c>
      <c r="Q53" s="123">
        <v>0</v>
      </c>
      <c r="R53" s="129" t="s">
        <v>576</v>
      </c>
      <c r="U53" s="116"/>
    </row>
    <row r="54" spans="1:21" s="132" customFormat="1" ht="13.15" customHeight="1" x14ac:dyDescent="0.2">
      <c r="A54" s="294"/>
      <c r="B54" s="334" t="s">
        <v>33</v>
      </c>
      <c r="C54" s="205">
        <f t="shared" ref="C54:O54" si="39">C17+C21+C39+C52</f>
        <v>152167.60487000001</v>
      </c>
      <c r="D54" s="205">
        <f t="shared" si="39"/>
        <v>152167.60487000001</v>
      </c>
      <c r="E54" s="205">
        <f t="shared" si="39"/>
        <v>4680.8</v>
      </c>
      <c r="F54" s="205">
        <f t="shared" si="39"/>
        <v>147486.80486999999</v>
      </c>
      <c r="G54" s="205">
        <f t="shared" si="39"/>
        <v>0</v>
      </c>
      <c r="H54" s="205">
        <f t="shared" si="39"/>
        <v>149449.54311</v>
      </c>
      <c r="I54" s="205">
        <f t="shared" si="39"/>
        <v>4521.6248599999999</v>
      </c>
      <c r="J54" s="205">
        <f t="shared" si="39"/>
        <v>144927.91824999999</v>
      </c>
      <c r="K54" s="205">
        <f t="shared" si="39"/>
        <v>0</v>
      </c>
      <c r="L54" s="205">
        <f t="shared" si="39"/>
        <v>149449.54311</v>
      </c>
      <c r="M54" s="205">
        <f t="shared" si="39"/>
        <v>4521.6248599999999</v>
      </c>
      <c r="N54" s="205">
        <f t="shared" si="39"/>
        <v>144927.91824999999</v>
      </c>
      <c r="O54" s="335">
        <f t="shared" si="39"/>
        <v>0</v>
      </c>
      <c r="P54" s="131">
        <f>H54/D54</f>
        <v>0.98199999999999998</v>
      </c>
      <c r="Q54" s="131">
        <f t="shared" si="1"/>
        <v>0.98199999999999998</v>
      </c>
      <c r="R54" s="336">
        <v>144927.91824999999</v>
      </c>
      <c r="S54" s="337"/>
      <c r="U54" s="116"/>
    </row>
    <row r="55" spans="1:21" x14ac:dyDescent="0.2">
      <c r="A55" s="442" t="s">
        <v>42</v>
      </c>
      <c r="B55" s="443"/>
      <c r="C55" s="443"/>
      <c r="D55" s="443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443"/>
      <c r="P55" s="443"/>
      <c r="Q55" s="444"/>
      <c r="R55" s="114">
        <f>R54-J54</f>
        <v>0</v>
      </c>
      <c r="S55" s="115" t="s">
        <v>491</v>
      </c>
      <c r="U55" s="116"/>
    </row>
    <row r="56" spans="1:21" ht="38.25" x14ac:dyDescent="0.2">
      <c r="A56" s="117" t="s">
        <v>271</v>
      </c>
      <c r="B56" s="128" t="s">
        <v>272</v>
      </c>
      <c r="C56" s="199">
        <f>C57</f>
        <v>5308.1356500000002</v>
      </c>
      <c r="D56" s="199">
        <f>D57</f>
        <v>5308.1356500000002</v>
      </c>
      <c r="E56" s="199">
        <f>E57</f>
        <v>0</v>
      </c>
      <c r="F56" s="199">
        <f>F57</f>
        <v>5308.1356500000002</v>
      </c>
      <c r="G56" s="199">
        <f t="shared" ref="G56:O56" si="40">G57</f>
        <v>0</v>
      </c>
      <c r="H56" s="199">
        <f t="shared" si="40"/>
        <v>5307.1100100000003</v>
      </c>
      <c r="I56" s="199">
        <f t="shared" si="40"/>
        <v>0</v>
      </c>
      <c r="J56" s="199">
        <f t="shared" si="40"/>
        <v>5307.1100100000003</v>
      </c>
      <c r="K56" s="199">
        <f t="shared" si="40"/>
        <v>0</v>
      </c>
      <c r="L56" s="199">
        <f t="shared" si="40"/>
        <v>5307.1100100000003</v>
      </c>
      <c r="M56" s="199">
        <f t="shared" si="40"/>
        <v>0</v>
      </c>
      <c r="N56" s="199">
        <f t="shared" si="40"/>
        <v>5307.1100100000003</v>
      </c>
      <c r="O56" s="338">
        <f t="shared" si="40"/>
        <v>0</v>
      </c>
      <c r="P56" s="123">
        <f>H56/D56</f>
        <v>1</v>
      </c>
      <c r="Q56" s="123">
        <f t="shared" ref="Q56:Q81" si="41">L56/D56</f>
        <v>1</v>
      </c>
      <c r="U56" s="116"/>
    </row>
    <row r="57" spans="1:21" ht="25.5" x14ac:dyDescent="0.2">
      <c r="A57" s="121" t="s">
        <v>273</v>
      </c>
      <c r="B57" s="122" t="s">
        <v>401</v>
      </c>
      <c r="C57" s="200">
        <f>C58+C59+C60+C61</f>
        <v>5308.1356500000002</v>
      </c>
      <c r="D57" s="200">
        <f>D58+D59+D60+D61</f>
        <v>5308.1356500000002</v>
      </c>
      <c r="E57" s="200">
        <f t="shared" ref="E57:O57" si="42">E58+E59+E60+E61</f>
        <v>0</v>
      </c>
      <c r="F57" s="200">
        <f t="shared" si="42"/>
        <v>5308.1356500000002</v>
      </c>
      <c r="G57" s="200">
        <f t="shared" si="42"/>
        <v>0</v>
      </c>
      <c r="H57" s="200">
        <f t="shared" si="42"/>
        <v>5307.1100100000003</v>
      </c>
      <c r="I57" s="200">
        <f t="shared" si="42"/>
        <v>0</v>
      </c>
      <c r="J57" s="200">
        <f t="shared" si="42"/>
        <v>5307.1100100000003</v>
      </c>
      <c r="K57" s="200">
        <f t="shared" si="42"/>
        <v>0</v>
      </c>
      <c r="L57" s="200">
        <f t="shared" si="42"/>
        <v>5307.1100100000003</v>
      </c>
      <c r="M57" s="200">
        <f t="shared" si="42"/>
        <v>0</v>
      </c>
      <c r="N57" s="200">
        <f t="shared" si="42"/>
        <v>5307.1100100000003</v>
      </c>
      <c r="O57" s="339">
        <f t="shared" si="42"/>
        <v>0</v>
      </c>
      <c r="P57" s="123">
        <f>H57/D57</f>
        <v>1</v>
      </c>
      <c r="Q57" s="123">
        <f t="shared" si="41"/>
        <v>1</v>
      </c>
      <c r="U57" s="116"/>
    </row>
    <row r="58" spans="1:21" ht="38.25" x14ac:dyDescent="0.2">
      <c r="A58" s="197"/>
      <c r="B58" s="125" t="s">
        <v>274</v>
      </c>
      <c r="C58" s="201">
        <v>1487.1142600000001</v>
      </c>
      <c r="D58" s="200">
        <f t="shared" ref="D58:D61" si="43">E58+F58+G58</f>
        <v>1487.1142600000001</v>
      </c>
      <c r="E58" s="200">
        <v>0</v>
      </c>
      <c r="F58" s="200">
        <f t="shared" ref="F58:F59" si="44">C58</f>
        <v>1487.1142600000001</v>
      </c>
      <c r="G58" s="200">
        <v>0</v>
      </c>
      <c r="H58" s="200">
        <f t="shared" ref="H58:H61" si="45">I58+J58+K58</f>
        <v>1487.1142600000001</v>
      </c>
      <c r="I58" s="200">
        <v>0</v>
      </c>
      <c r="J58" s="200">
        <v>1487.1142600000001</v>
      </c>
      <c r="K58" s="200">
        <v>0</v>
      </c>
      <c r="L58" s="200">
        <f t="shared" ref="L58:L61" si="46">M58+N58+O58</f>
        <v>1487.1142600000001</v>
      </c>
      <c r="M58" s="200">
        <v>0</v>
      </c>
      <c r="N58" s="200">
        <f>J58</f>
        <v>1487.1142600000001</v>
      </c>
      <c r="O58" s="339">
        <v>0</v>
      </c>
      <c r="P58" s="123">
        <f t="shared" ref="P58:P62" si="47">H58/D58</f>
        <v>1</v>
      </c>
      <c r="Q58" s="123">
        <f t="shared" si="41"/>
        <v>1</v>
      </c>
      <c r="R58" s="129" t="s">
        <v>577</v>
      </c>
      <c r="U58" s="116"/>
    </row>
    <row r="59" spans="1:21" ht="25.5" x14ac:dyDescent="0.2">
      <c r="A59" s="197"/>
      <c r="B59" s="125" t="s">
        <v>275</v>
      </c>
      <c r="C59" s="201">
        <v>2032.6485700000001</v>
      </c>
      <c r="D59" s="200">
        <f t="shared" si="43"/>
        <v>2032.6485700000001</v>
      </c>
      <c r="E59" s="200">
        <v>0</v>
      </c>
      <c r="F59" s="200">
        <f t="shared" si="44"/>
        <v>2032.6485700000001</v>
      </c>
      <c r="G59" s="200">
        <v>0</v>
      </c>
      <c r="H59" s="200">
        <f t="shared" si="45"/>
        <v>2031.6231700000001</v>
      </c>
      <c r="I59" s="200">
        <v>0</v>
      </c>
      <c r="J59" s="200">
        <v>2031.6231700000001</v>
      </c>
      <c r="K59" s="200">
        <v>0</v>
      </c>
      <c r="L59" s="200">
        <f t="shared" si="46"/>
        <v>2031.6231700000001</v>
      </c>
      <c r="M59" s="200">
        <v>0</v>
      </c>
      <c r="N59" s="200">
        <f>J59</f>
        <v>2031.6231700000001</v>
      </c>
      <c r="O59" s="339">
        <v>0</v>
      </c>
      <c r="P59" s="123">
        <f t="shared" si="47"/>
        <v>0.999</v>
      </c>
      <c r="Q59" s="123">
        <f t="shared" si="41"/>
        <v>0.999</v>
      </c>
      <c r="R59" s="129" t="s">
        <v>577</v>
      </c>
      <c r="U59" s="116"/>
    </row>
    <row r="60" spans="1:21" ht="51" x14ac:dyDescent="0.2">
      <c r="A60" s="197"/>
      <c r="B60" s="125" t="s">
        <v>578</v>
      </c>
      <c r="C60" s="201">
        <v>1788.37282</v>
      </c>
      <c r="D60" s="200">
        <f t="shared" si="43"/>
        <v>1788.37282</v>
      </c>
      <c r="E60" s="200">
        <v>0</v>
      </c>
      <c r="F60" s="200">
        <f>C60</f>
        <v>1788.37282</v>
      </c>
      <c r="G60" s="200">
        <v>0</v>
      </c>
      <c r="H60" s="200">
        <f t="shared" si="45"/>
        <v>1788.37258</v>
      </c>
      <c r="I60" s="200">
        <v>0</v>
      </c>
      <c r="J60" s="200">
        <v>1788.37258</v>
      </c>
      <c r="K60" s="200">
        <v>0</v>
      </c>
      <c r="L60" s="200">
        <f t="shared" si="46"/>
        <v>1788.37258</v>
      </c>
      <c r="M60" s="200">
        <v>0</v>
      </c>
      <c r="N60" s="200">
        <f>J60</f>
        <v>1788.37258</v>
      </c>
      <c r="O60" s="339">
        <v>0</v>
      </c>
      <c r="P60" s="123">
        <f t="shared" si="47"/>
        <v>1</v>
      </c>
      <c r="Q60" s="123">
        <f t="shared" si="41"/>
        <v>1</v>
      </c>
      <c r="R60" s="129" t="s">
        <v>577</v>
      </c>
      <c r="U60" s="116"/>
    </row>
    <row r="61" spans="1:21" ht="42" hidden="1" customHeight="1" x14ac:dyDescent="0.2">
      <c r="A61" s="197"/>
      <c r="B61" s="125" t="s">
        <v>276</v>
      </c>
      <c r="C61" s="200">
        <v>0</v>
      </c>
      <c r="D61" s="200">
        <f t="shared" si="43"/>
        <v>0</v>
      </c>
      <c r="E61" s="200">
        <v>0</v>
      </c>
      <c r="F61" s="200">
        <v>0</v>
      </c>
      <c r="G61" s="200">
        <v>0</v>
      </c>
      <c r="H61" s="200">
        <f t="shared" si="45"/>
        <v>0</v>
      </c>
      <c r="I61" s="200">
        <v>0</v>
      </c>
      <c r="J61" s="200">
        <v>0</v>
      </c>
      <c r="K61" s="200">
        <v>0</v>
      </c>
      <c r="L61" s="200">
        <f t="shared" si="46"/>
        <v>0</v>
      </c>
      <c r="M61" s="200">
        <v>0</v>
      </c>
      <c r="N61" s="200">
        <v>0</v>
      </c>
      <c r="O61" s="339">
        <v>0</v>
      </c>
      <c r="P61" s="123"/>
      <c r="Q61" s="123"/>
      <c r="R61" s="129" t="s">
        <v>432</v>
      </c>
      <c r="U61" s="116"/>
    </row>
    <row r="62" spans="1:21" ht="51" x14ac:dyDescent="0.2">
      <c r="A62" s="117" t="s">
        <v>280</v>
      </c>
      <c r="B62" s="133" t="s">
        <v>281</v>
      </c>
      <c r="C62" s="199">
        <f>C63</f>
        <v>1572.2</v>
      </c>
      <c r="D62" s="199">
        <f t="shared" ref="D62:O62" si="48">D63</f>
        <v>1572.2</v>
      </c>
      <c r="E62" s="199">
        <f t="shared" si="48"/>
        <v>0</v>
      </c>
      <c r="F62" s="199">
        <f t="shared" si="48"/>
        <v>1572.2</v>
      </c>
      <c r="G62" s="199">
        <f t="shared" si="48"/>
        <v>0</v>
      </c>
      <c r="H62" s="199">
        <f t="shared" si="48"/>
        <v>1176.35788</v>
      </c>
      <c r="I62" s="199">
        <f t="shared" si="48"/>
        <v>0</v>
      </c>
      <c r="J62" s="199">
        <f t="shared" si="48"/>
        <v>1176.35788</v>
      </c>
      <c r="K62" s="199">
        <f t="shared" si="48"/>
        <v>0</v>
      </c>
      <c r="L62" s="199">
        <f t="shared" si="48"/>
        <v>1176.35788</v>
      </c>
      <c r="M62" s="199">
        <f t="shared" si="48"/>
        <v>0</v>
      </c>
      <c r="N62" s="199">
        <f t="shared" si="48"/>
        <v>1176.35788</v>
      </c>
      <c r="O62" s="338">
        <f t="shared" si="48"/>
        <v>0</v>
      </c>
      <c r="P62" s="119">
        <f t="shared" si="47"/>
        <v>0.748</v>
      </c>
      <c r="Q62" s="119">
        <f t="shared" si="41"/>
        <v>0.748</v>
      </c>
      <c r="U62" s="116"/>
    </row>
    <row r="63" spans="1:21" x14ac:dyDescent="0.2">
      <c r="A63" s="121" t="s">
        <v>282</v>
      </c>
      <c r="B63" s="122" t="s">
        <v>283</v>
      </c>
      <c r="C63" s="200">
        <f>C64+C65+C66+C67+C68+C69+C70+C71+C72</f>
        <v>1572.2</v>
      </c>
      <c r="D63" s="200">
        <f t="shared" ref="D63:O63" si="49">D64+D65+D66+D67+D68+D69+D70+D71+D72</f>
        <v>1572.2</v>
      </c>
      <c r="E63" s="200">
        <f t="shared" si="49"/>
        <v>0</v>
      </c>
      <c r="F63" s="200">
        <f t="shared" si="49"/>
        <v>1572.2</v>
      </c>
      <c r="G63" s="200">
        <f t="shared" si="49"/>
        <v>0</v>
      </c>
      <c r="H63" s="200">
        <f t="shared" si="49"/>
        <v>1176.35788</v>
      </c>
      <c r="I63" s="200">
        <f t="shared" si="49"/>
        <v>0</v>
      </c>
      <c r="J63" s="200">
        <f t="shared" si="49"/>
        <v>1176.35788</v>
      </c>
      <c r="K63" s="200">
        <f t="shared" si="49"/>
        <v>0</v>
      </c>
      <c r="L63" s="200">
        <f t="shared" si="49"/>
        <v>1176.35788</v>
      </c>
      <c r="M63" s="200">
        <f t="shared" si="49"/>
        <v>0</v>
      </c>
      <c r="N63" s="200">
        <f t="shared" si="49"/>
        <v>1176.35788</v>
      </c>
      <c r="O63" s="339">
        <f t="shared" si="49"/>
        <v>0</v>
      </c>
      <c r="P63" s="123">
        <f>H63/D63</f>
        <v>0.748</v>
      </c>
      <c r="Q63" s="123">
        <f t="shared" si="41"/>
        <v>0.748</v>
      </c>
      <c r="U63" s="116"/>
    </row>
    <row r="64" spans="1:21" ht="25.5" x14ac:dyDescent="0.2">
      <c r="A64" s="197"/>
      <c r="B64" s="320" t="s">
        <v>284</v>
      </c>
      <c r="C64" s="201">
        <v>238.4</v>
      </c>
      <c r="D64" s="200">
        <f t="shared" ref="D64:D72" si="50">E64+F64+G64</f>
        <v>238.4</v>
      </c>
      <c r="E64" s="200">
        <v>0</v>
      </c>
      <c r="F64" s="200">
        <f>C64</f>
        <v>238.4</v>
      </c>
      <c r="G64" s="200">
        <v>0</v>
      </c>
      <c r="H64" s="200">
        <f t="shared" ref="H64:H72" si="51">I64+J64+K64</f>
        <v>236.20751999999999</v>
      </c>
      <c r="I64" s="200">
        <v>0</v>
      </c>
      <c r="J64" s="200">
        <v>236.20751999999999</v>
      </c>
      <c r="K64" s="200">
        <v>0</v>
      </c>
      <c r="L64" s="200">
        <f t="shared" ref="L64:L72" si="52">M64+N64+O64</f>
        <v>236.20751999999999</v>
      </c>
      <c r="M64" s="200">
        <v>0</v>
      </c>
      <c r="N64" s="200">
        <f>J64</f>
        <v>236.20751999999999</v>
      </c>
      <c r="O64" s="339">
        <v>0</v>
      </c>
      <c r="P64" s="123">
        <f t="shared" ref="P64:P67" si="53">H64/D64</f>
        <v>0.99099999999999999</v>
      </c>
      <c r="Q64" s="123">
        <f t="shared" si="41"/>
        <v>0.99099999999999999</v>
      </c>
      <c r="R64" s="129" t="s">
        <v>433</v>
      </c>
      <c r="U64" s="116"/>
    </row>
    <row r="65" spans="1:22" ht="38.25" x14ac:dyDescent="0.2">
      <c r="A65" s="197"/>
      <c r="B65" s="340" t="s">
        <v>285</v>
      </c>
      <c r="C65" s="201">
        <v>327.39999999999998</v>
      </c>
      <c r="D65" s="200">
        <f>F65</f>
        <v>327.39999999999998</v>
      </c>
      <c r="E65" s="200">
        <v>0</v>
      </c>
      <c r="F65" s="200">
        <f t="shared" ref="F65:F72" si="54">C65</f>
        <v>327.39999999999998</v>
      </c>
      <c r="G65" s="200">
        <v>0</v>
      </c>
      <c r="H65" s="200">
        <f t="shared" si="51"/>
        <v>324.62132000000003</v>
      </c>
      <c r="I65" s="200">
        <v>0</v>
      </c>
      <c r="J65" s="200">
        <v>324.62132000000003</v>
      </c>
      <c r="K65" s="200">
        <v>0</v>
      </c>
      <c r="L65" s="200">
        <f t="shared" si="52"/>
        <v>324.62132000000003</v>
      </c>
      <c r="M65" s="200">
        <v>0</v>
      </c>
      <c r="N65" s="200">
        <f t="shared" ref="N65:N72" si="55">J65</f>
        <v>324.62132000000003</v>
      </c>
      <c r="O65" s="339">
        <v>0</v>
      </c>
      <c r="P65" s="123">
        <f t="shared" si="53"/>
        <v>0.99199999999999999</v>
      </c>
      <c r="Q65" s="123">
        <f t="shared" si="41"/>
        <v>0.99199999999999999</v>
      </c>
      <c r="R65" s="129" t="s">
        <v>433</v>
      </c>
      <c r="U65" s="116"/>
    </row>
    <row r="66" spans="1:22" ht="25.5" x14ac:dyDescent="0.2">
      <c r="A66" s="197"/>
      <c r="B66" s="320" t="s">
        <v>286</v>
      </c>
      <c r="C66" s="321">
        <v>34.299999999999997</v>
      </c>
      <c r="D66" s="200">
        <f t="shared" si="50"/>
        <v>34.299999999999997</v>
      </c>
      <c r="E66" s="200">
        <v>0</v>
      </c>
      <c r="F66" s="200">
        <f t="shared" si="54"/>
        <v>34.299999999999997</v>
      </c>
      <c r="G66" s="200">
        <v>0</v>
      </c>
      <c r="H66" s="200">
        <f t="shared" si="51"/>
        <v>24.89451</v>
      </c>
      <c r="I66" s="200">
        <v>0</v>
      </c>
      <c r="J66" s="200">
        <v>24.89451</v>
      </c>
      <c r="K66" s="200">
        <v>0</v>
      </c>
      <c r="L66" s="200">
        <f t="shared" si="52"/>
        <v>24.89451</v>
      </c>
      <c r="M66" s="200">
        <v>0</v>
      </c>
      <c r="N66" s="200">
        <f t="shared" si="55"/>
        <v>24.89451</v>
      </c>
      <c r="O66" s="339">
        <v>0</v>
      </c>
      <c r="P66" s="123">
        <f t="shared" si="53"/>
        <v>0.72599999999999998</v>
      </c>
      <c r="Q66" s="123">
        <f t="shared" si="41"/>
        <v>0.72599999999999998</v>
      </c>
      <c r="R66" s="129" t="s">
        <v>433</v>
      </c>
      <c r="U66" s="116"/>
    </row>
    <row r="67" spans="1:22" ht="25.5" x14ac:dyDescent="0.2">
      <c r="A67" s="197"/>
      <c r="B67" s="320" t="s">
        <v>287</v>
      </c>
      <c r="C67" s="321">
        <v>317.3</v>
      </c>
      <c r="D67" s="200">
        <f t="shared" si="50"/>
        <v>317.3</v>
      </c>
      <c r="E67" s="200">
        <v>0</v>
      </c>
      <c r="F67" s="200">
        <f t="shared" si="54"/>
        <v>317.3</v>
      </c>
      <c r="G67" s="200">
        <v>0</v>
      </c>
      <c r="H67" s="200">
        <f t="shared" si="51"/>
        <v>304.01756999999998</v>
      </c>
      <c r="I67" s="200">
        <v>0</v>
      </c>
      <c r="J67" s="200">
        <v>304.01756999999998</v>
      </c>
      <c r="K67" s="200">
        <v>0</v>
      </c>
      <c r="L67" s="200">
        <f t="shared" si="52"/>
        <v>304.01756999999998</v>
      </c>
      <c r="M67" s="200">
        <v>0</v>
      </c>
      <c r="N67" s="200">
        <f t="shared" si="55"/>
        <v>304.01756999999998</v>
      </c>
      <c r="O67" s="339">
        <v>0</v>
      </c>
      <c r="P67" s="123">
        <f t="shared" si="53"/>
        <v>0.95799999999999996</v>
      </c>
      <c r="Q67" s="123">
        <f t="shared" si="41"/>
        <v>0.95799999999999996</v>
      </c>
      <c r="R67" s="129" t="s">
        <v>433</v>
      </c>
      <c r="U67" s="116"/>
    </row>
    <row r="68" spans="1:22" ht="38.25" x14ac:dyDescent="0.2">
      <c r="A68" s="197"/>
      <c r="B68" s="320" t="s">
        <v>288</v>
      </c>
      <c r="C68" s="321">
        <v>244.2</v>
      </c>
      <c r="D68" s="200">
        <f t="shared" si="50"/>
        <v>244.2</v>
      </c>
      <c r="E68" s="200">
        <v>0</v>
      </c>
      <c r="F68" s="200">
        <f t="shared" si="54"/>
        <v>244.2</v>
      </c>
      <c r="G68" s="200">
        <v>0</v>
      </c>
      <c r="H68" s="200">
        <f t="shared" si="51"/>
        <v>196.61696000000001</v>
      </c>
      <c r="I68" s="200">
        <v>0</v>
      </c>
      <c r="J68" s="200">
        <v>196.61696000000001</v>
      </c>
      <c r="K68" s="200">
        <v>0</v>
      </c>
      <c r="L68" s="200">
        <f t="shared" si="52"/>
        <v>196.61696000000001</v>
      </c>
      <c r="M68" s="200">
        <v>0</v>
      </c>
      <c r="N68" s="200">
        <f t="shared" si="55"/>
        <v>196.61696000000001</v>
      </c>
      <c r="O68" s="339">
        <v>0</v>
      </c>
      <c r="P68" s="123">
        <f>H68/D68</f>
        <v>0.80500000000000005</v>
      </c>
      <c r="Q68" s="123">
        <f t="shared" si="41"/>
        <v>0.80500000000000005</v>
      </c>
      <c r="R68" s="129" t="s">
        <v>433</v>
      </c>
      <c r="U68" s="116"/>
    </row>
    <row r="69" spans="1:22" ht="25.5" x14ac:dyDescent="0.2">
      <c r="A69" s="197"/>
      <c r="B69" s="320" t="s">
        <v>474</v>
      </c>
      <c r="C69" s="201">
        <v>120.6</v>
      </c>
      <c r="D69" s="200">
        <f t="shared" si="50"/>
        <v>120.6</v>
      </c>
      <c r="E69" s="200">
        <v>0</v>
      </c>
      <c r="F69" s="200">
        <f t="shared" si="54"/>
        <v>120.6</v>
      </c>
      <c r="G69" s="200">
        <v>0</v>
      </c>
      <c r="H69" s="200">
        <f t="shared" si="51"/>
        <v>90</v>
      </c>
      <c r="I69" s="200">
        <v>0</v>
      </c>
      <c r="J69" s="200">
        <v>90</v>
      </c>
      <c r="K69" s="200">
        <v>0</v>
      </c>
      <c r="L69" s="200">
        <f t="shared" si="52"/>
        <v>90</v>
      </c>
      <c r="M69" s="200">
        <v>0</v>
      </c>
      <c r="N69" s="200">
        <f t="shared" si="55"/>
        <v>90</v>
      </c>
      <c r="O69" s="339">
        <v>0</v>
      </c>
      <c r="P69" s="123">
        <f t="shared" ref="P69:P73" si="56">H69/D69</f>
        <v>0.746</v>
      </c>
      <c r="Q69" s="123">
        <f t="shared" si="41"/>
        <v>0.746</v>
      </c>
      <c r="R69" s="129" t="s">
        <v>433</v>
      </c>
      <c r="U69" s="116"/>
    </row>
    <row r="70" spans="1:22" ht="25.5" x14ac:dyDescent="0.2">
      <c r="A70" s="197"/>
      <c r="B70" s="323" t="s">
        <v>579</v>
      </c>
      <c r="C70" s="321">
        <f>13.1-13.1</f>
        <v>0</v>
      </c>
      <c r="D70" s="200">
        <f t="shared" si="50"/>
        <v>0</v>
      </c>
      <c r="E70" s="200">
        <v>0</v>
      </c>
      <c r="F70" s="200">
        <f t="shared" si="54"/>
        <v>0</v>
      </c>
      <c r="G70" s="200">
        <v>0</v>
      </c>
      <c r="H70" s="200">
        <f t="shared" si="51"/>
        <v>0</v>
      </c>
      <c r="I70" s="200">
        <v>0</v>
      </c>
      <c r="J70" s="200">
        <v>0</v>
      </c>
      <c r="K70" s="200">
        <v>0</v>
      </c>
      <c r="L70" s="200">
        <f t="shared" si="52"/>
        <v>0</v>
      </c>
      <c r="M70" s="200">
        <v>0</v>
      </c>
      <c r="N70" s="200">
        <f t="shared" si="55"/>
        <v>0</v>
      </c>
      <c r="O70" s="339">
        <v>0</v>
      </c>
      <c r="P70" s="123">
        <v>0</v>
      </c>
      <c r="Q70" s="123">
        <v>0</v>
      </c>
      <c r="R70" s="129" t="s">
        <v>433</v>
      </c>
      <c r="U70" s="116"/>
    </row>
    <row r="71" spans="1:22" ht="25.5" x14ac:dyDescent="0.2">
      <c r="A71" s="197"/>
      <c r="B71" s="323" t="s">
        <v>580</v>
      </c>
      <c r="C71" s="321">
        <f>242.1-178.7-63.4</f>
        <v>0</v>
      </c>
      <c r="D71" s="200">
        <f t="shared" si="50"/>
        <v>0</v>
      </c>
      <c r="E71" s="200">
        <v>0</v>
      </c>
      <c r="F71" s="200">
        <f t="shared" si="54"/>
        <v>0</v>
      </c>
      <c r="G71" s="200">
        <v>0</v>
      </c>
      <c r="H71" s="200">
        <f t="shared" si="51"/>
        <v>0</v>
      </c>
      <c r="I71" s="200">
        <v>0</v>
      </c>
      <c r="J71" s="200">
        <v>0</v>
      </c>
      <c r="K71" s="200">
        <v>0</v>
      </c>
      <c r="L71" s="200">
        <f t="shared" si="52"/>
        <v>0</v>
      </c>
      <c r="M71" s="200">
        <v>0</v>
      </c>
      <c r="N71" s="200">
        <f t="shared" si="55"/>
        <v>0</v>
      </c>
      <c r="O71" s="339">
        <v>0</v>
      </c>
      <c r="P71" s="123">
        <v>0</v>
      </c>
      <c r="Q71" s="123">
        <v>0</v>
      </c>
      <c r="R71" s="129" t="s">
        <v>433</v>
      </c>
      <c r="U71" s="116"/>
    </row>
    <row r="72" spans="1:22" ht="25.5" x14ac:dyDescent="0.2">
      <c r="A72" s="197"/>
      <c r="B72" s="320" t="s">
        <v>475</v>
      </c>
      <c r="C72" s="201">
        <v>290</v>
      </c>
      <c r="D72" s="200">
        <f t="shared" si="50"/>
        <v>290</v>
      </c>
      <c r="E72" s="200">
        <v>0</v>
      </c>
      <c r="F72" s="200">
        <f t="shared" si="54"/>
        <v>290</v>
      </c>
      <c r="G72" s="200">
        <v>0</v>
      </c>
      <c r="H72" s="200">
        <f t="shared" si="51"/>
        <v>0</v>
      </c>
      <c r="I72" s="200">
        <v>0</v>
      </c>
      <c r="J72" s="200">
        <v>0</v>
      </c>
      <c r="K72" s="200">
        <v>0</v>
      </c>
      <c r="L72" s="200">
        <f t="shared" si="52"/>
        <v>0</v>
      </c>
      <c r="M72" s="200">
        <v>0</v>
      </c>
      <c r="N72" s="200">
        <f t="shared" si="55"/>
        <v>0</v>
      </c>
      <c r="O72" s="339">
        <v>0</v>
      </c>
      <c r="P72" s="123">
        <f t="shared" si="56"/>
        <v>0</v>
      </c>
      <c r="Q72" s="123">
        <f t="shared" si="41"/>
        <v>0</v>
      </c>
      <c r="R72" s="129" t="s">
        <v>433</v>
      </c>
      <c r="U72" s="116"/>
    </row>
    <row r="73" spans="1:22" ht="51" x14ac:dyDescent="0.2">
      <c r="A73" s="117" t="s">
        <v>375</v>
      </c>
      <c r="B73" s="133" t="s">
        <v>402</v>
      </c>
      <c r="C73" s="199">
        <f>C74</f>
        <v>111895.80773</v>
      </c>
      <c r="D73" s="199">
        <f t="shared" ref="D73:O73" si="57">D74</f>
        <v>111895.80773</v>
      </c>
      <c r="E73" s="199">
        <f t="shared" si="57"/>
        <v>0</v>
      </c>
      <c r="F73" s="199">
        <f t="shared" si="57"/>
        <v>111895.80773</v>
      </c>
      <c r="G73" s="199">
        <f t="shared" si="57"/>
        <v>0</v>
      </c>
      <c r="H73" s="199">
        <f t="shared" si="57"/>
        <v>110961.27969</v>
      </c>
      <c r="I73" s="199">
        <f t="shared" si="57"/>
        <v>0</v>
      </c>
      <c r="J73" s="199">
        <f t="shared" si="57"/>
        <v>110961.27969</v>
      </c>
      <c r="K73" s="199">
        <f t="shared" si="57"/>
        <v>0</v>
      </c>
      <c r="L73" s="199">
        <f t="shared" si="57"/>
        <v>110961.27969</v>
      </c>
      <c r="M73" s="199">
        <f t="shared" si="57"/>
        <v>0</v>
      </c>
      <c r="N73" s="199">
        <f t="shared" si="57"/>
        <v>110961.27969</v>
      </c>
      <c r="O73" s="338">
        <f t="shared" si="57"/>
        <v>0</v>
      </c>
      <c r="P73" s="119">
        <f t="shared" si="56"/>
        <v>0.99199999999999999</v>
      </c>
      <c r="Q73" s="119">
        <f t="shared" si="41"/>
        <v>0.99199999999999999</v>
      </c>
      <c r="U73" s="116"/>
    </row>
    <row r="74" spans="1:22" ht="25.5" x14ac:dyDescent="0.2">
      <c r="A74" s="134" t="s">
        <v>376</v>
      </c>
      <c r="B74" s="122" t="s">
        <v>377</v>
      </c>
      <c r="C74" s="200">
        <f>C75+C76</f>
        <v>111895.80773</v>
      </c>
      <c r="D74" s="200">
        <f t="shared" ref="D74:O74" si="58">D75+D76</f>
        <v>111895.80773</v>
      </c>
      <c r="E74" s="200">
        <f t="shared" si="58"/>
        <v>0</v>
      </c>
      <c r="F74" s="200">
        <f t="shared" si="58"/>
        <v>111895.80773</v>
      </c>
      <c r="G74" s="200">
        <f t="shared" si="58"/>
        <v>0</v>
      </c>
      <c r="H74" s="200">
        <f t="shared" si="58"/>
        <v>110961.27969</v>
      </c>
      <c r="I74" s="200">
        <f t="shared" si="58"/>
        <v>0</v>
      </c>
      <c r="J74" s="200">
        <f t="shared" si="58"/>
        <v>110961.27969</v>
      </c>
      <c r="K74" s="200">
        <f t="shared" si="58"/>
        <v>0</v>
      </c>
      <c r="L74" s="200">
        <f t="shared" si="58"/>
        <v>110961.27969</v>
      </c>
      <c r="M74" s="200">
        <f t="shared" si="58"/>
        <v>0</v>
      </c>
      <c r="N74" s="200">
        <f t="shared" si="58"/>
        <v>110961.27969</v>
      </c>
      <c r="O74" s="339">
        <f t="shared" si="58"/>
        <v>0</v>
      </c>
      <c r="P74" s="123">
        <f>H74/D74</f>
        <v>0.99199999999999999</v>
      </c>
      <c r="Q74" s="123">
        <f t="shared" si="41"/>
        <v>0.99199999999999999</v>
      </c>
      <c r="R74" s="114" t="s">
        <v>434</v>
      </c>
      <c r="U74" s="116"/>
    </row>
    <row r="75" spans="1:22" ht="32.25" customHeight="1" x14ac:dyDescent="0.2">
      <c r="A75" s="449" t="s">
        <v>378</v>
      </c>
      <c r="B75" s="125" t="s">
        <v>278</v>
      </c>
      <c r="C75" s="201">
        <v>111694.40773000001</v>
      </c>
      <c r="D75" s="200">
        <f t="shared" ref="D75:D76" si="59">E75+F75+G75</f>
        <v>111694.40773000001</v>
      </c>
      <c r="E75" s="200">
        <v>0</v>
      </c>
      <c r="F75" s="200">
        <f>C75</f>
        <v>111694.40773000001</v>
      </c>
      <c r="G75" s="200">
        <v>0</v>
      </c>
      <c r="H75" s="200">
        <f t="shared" ref="H75:H76" si="60">I75+J75+K75</f>
        <v>110765.57969</v>
      </c>
      <c r="I75" s="200">
        <v>0</v>
      </c>
      <c r="J75" s="200">
        <v>110765.57969</v>
      </c>
      <c r="K75" s="200">
        <v>0</v>
      </c>
      <c r="L75" s="200">
        <f t="shared" ref="L75:L76" si="61">M75+N75+O75</f>
        <v>110765.57969</v>
      </c>
      <c r="M75" s="200">
        <v>0</v>
      </c>
      <c r="N75" s="200">
        <f>J75</f>
        <v>110765.57969</v>
      </c>
      <c r="O75" s="339">
        <v>0</v>
      </c>
      <c r="P75" s="123">
        <f t="shared" ref="P75:P78" si="62">H75/D75</f>
        <v>0.99199999999999999</v>
      </c>
      <c r="Q75" s="123">
        <f t="shared" si="41"/>
        <v>0.99199999999999999</v>
      </c>
      <c r="R75" s="129" t="s">
        <v>581</v>
      </c>
      <c r="U75" s="116"/>
    </row>
    <row r="76" spans="1:22" ht="45.75" customHeight="1" x14ac:dyDescent="0.2">
      <c r="A76" s="450"/>
      <c r="B76" s="125" t="s">
        <v>279</v>
      </c>
      <c r="C76" s="201">
        <v>201.4</v>
      </c>
      <c r="D76" s="200">
        <f t="shared" si="59"/>
        <v>201.4</v>
      </c>
      <c r="E76" s="200">
        <v>0</v>
      </c>
      <c r="F76" s="200">
        <f>C76</f>
        <v>201.4</v>
      </c>
      <c r="G76" s="200">
        <v>0</v>
      </c>
      <c r="H76" s="200">
        <f t="shared" si="60"/>
        <v>195.7</v>
      </c>
      <c r="I76" s="200">
        <v>0</v>
      </c>
      <c r="J76" s="200">
        <v>195.7</v>
      </c>
      <c r="K76" s="200">
        <v>0</v>
      </c>
      <c r="L76" s="200">
        <f t="shared" si="61"/>
        <v>195.7</v>
      </c>
      <c r="M76" s="200">
        <v>0</v>
      </c>
      <c r="N76" s="200">
        <f>J76</f>
        <v>195.7</v>
      </c>
      <c r="O76" s="339">
        <v>0</v>
      </c>
      <c r="P76" s="123">
        <f t="shared" si="62"/>
        <v>0.97199999999999998</v>
      </c>
      <c r="Q76" s="123">
        <f t="shared" si="41"/>
        <v>0.97199999999999998</v>
      </c>
      <c r="R76" s="129" t="s">
        <v>581</v>
      </c>
      <c r="U76" s="116"/>
    </row>
    <row r="77" spans="1:22" ht="25.5" x14ac:dyDescent="0.2">
      <c r="A77" s="117" t="s">
        <v>403</v>
      </c>
      <c r="B77" s="133" t="s">
        <v>404</v>
      </c>
      <c r="C77" s="199">
        <f>C78+C79</f>
        <v>3758.8613999999998</v>
      </c>
      <c r="D77" s="199">
        <f t="shared" ref="D77:O77" si="63">D78+D79</f>
        <v>3758.8613999999998</v>
      </c>
      <c r="E77" s="199">
        <f t="shared" si="63"/>
        <v>0</v>
      </c>
      <c r="F77" s="199">
        <f t="shared" si="63"/>
        <v>3758.8613999999998</v>
      </c>
      <c r="G77" s="199">
        <f t="shared" si="63"/>
        <v>0</v>
      </c>
      <c r="H77" s="199">
        <f t="shared" si="63"/>
        <v>3736.7213999999999</v>
      </c>
      <c r="I77" s="199">
        <f t="shared" si="63"/>
        <v>0</v>
      </c>
      <c r="J77" s="199">
        <f t="shared" si="63"/>
        <v>3736.7213999999999</v>
      </c>
      <c r="K77" s="199">
        <f t="shared" si="63"/>
        <v>0</v>
      </c>
      <c r="L77" s="199">
        <f t="shared" si="63"/>
        <v>3736.7213999999999</v>
      </c>
      <c r="M77" s="199">
        <f t="shared" si="63"/>
        <v>0</v>
      </c>
      <c r="N77" s="199">
        <f t="shared" si="63"/>
        <v>3736.7213999999999</v>
      </c>
      <c r="O77" s="338">
        <f t="shared" si="63"/>
        <v>0</v>
      </c>
      <c r="P77" s="119">
        <f t="shared" si="62"/>
        <v>0.99399999999999999</v>
      </c>
      <c r="Q77" s="119">
        <f t="shared" si="41"/>
        <v>0.99399999999999999</v>
      </c>
      <c r="U77" s="116"/>
    </row>
    <row r="78" spans="1:22" ht="25.5" x14ac:dyDescent="0.2">
      <c r="A78" s="135" t="s">
        <v>405</v>
      </c>
      <c r="B78" s="127" t="s">
        <v>406</v>
      </c>
      <c r="C78" s="201">
        <v>1353.9613999999999</v>
      </c>
      <c r="D78" s="200">
        <f t="shared" ref="D78" si="64">E78+F78+G78</f>
        <v>1353.9613999999999</v>
      </c>
      <c r="E78" s="200">
        <v>0</v>
      </c>
      <c r="F78" s="200">
        <f>C78</f>
        <v>1353.9613999999999</v>
      </c>
      <c r="G78" s="200">
        <v>0</v>
      </c>
      <c r="H78" s="200">
        <f t="shared" ref="H78" si="65">I78+J78+K78</f>
        <v>1331.8214</v>
      </c>
      <c r="I78" s="200">
        <v>0</v>
      </c>
      <c r="J78" s="200">
        <v>1331.8214</v>
      </c>
      <c r="K78" s="200">
        <v>0</v>
      </c>
      <c r="L78" s="200">
        <f t="shared" ref="L78" si="66">M78+N78+O78</f>
        <v>1331.8214</v>
      </c>
      <c r="M78" s="200">
        <v>0</v>
      </c>
      <c r="N78" s="200">
        <f>J78</f>
        <v>1331.8214</v>
      </c>
      <c r="O78" s="339">
        <v>0</v>
      </c>
      <c r="P78" s="123">
        <f t="shared" si="62"/>
        <v>0.98399999999999999</v>
      </c>
      <c r="Q78" s="123">
        <f t="shared" si="41"/>
        <v>0.98399999999999999</v>
      </c>
      <c r="R78" s="129" t="s">
        <v>434</v>
      </c>
      <c r="U78" s="116"/>
    </row>
    <row r="79" spans="1:22" s="132" customFormat="1" ht="21" customHeight="1" x14ac:dyDescent="0.2">
      <c r="A79" s="121" t="s">
        <v>435</v>
      </c>
      <c r="B79" s="126" t="s">
        <v>436</v>
      </c>
      <c r="C79" s="200">
        <f>C80</f>
        <v>2404.9</v>
      </c>
      <c r="D79" s="200">
        <f t="shared" ref="D79:O79" si="67">D80</f>
        <v>2404.9</v>
      </c>
      <c r="E79" s="200">
        <f t="shared" si="67"/>
        <v>0</v>
      </c>
      <c r="F79" s="200">
        <f t="shared" si="67"/>
        <v>2404.9</v>
      </c>
      <c r="G79" s="200">
        <f t="shared" si="67"/>
        <v>0</v>
      </c>
      <c r="H79" s="200">
        <f t="shared" si="67"/>
        <v>2404.9</v>
      </c>
      <c r="I79" s="200">
        <f t="shared" si="67"/>
        <v>0</v>
      </c>
      <c r="J79" s="200">
        <f t="shared" si="67"/>
        <v>2404.9</v>
      </c>
      <c r="K79" s="200">
        <f t="shared" si="67"/>
        <v>0</v>
      </c>
      <c r="L79" s="200">
        <f t="shared" si="67"/>
        <v>2404.9</v>
      </c>
      <c r="M79" s="200">
        <f t="shared" si="67"/>
        <v>0</v>
      </c>
      <c r="N79" s="200">
        <f t="shared" si="67"/>
        <v>2404.9</v>
      </c>
      <c r="O79" s="339">
        <f t="shared" si="67"/>
        <v>0</v>
      </c>
      <c r="P79" s="123">
        <f>H79/D79</f>
        <v>1</v>
      </c>
      <c r="Q79" s="123">
        <f>L79/D79</f>
        <v>1</v>
      </c>
      <c r="R79" s="114"/>
      <c r="S79" s="120"/>
      <c r="U79" s="116">
        <v>787.8</v>
      </c>
      <c r="V79" s="132">
        <v>0</v>
      </c>
    </row>
    <row r="80" spans="1:22" s="132" customFormat="1" ht="38.25" x14ac:dyDescent="0.2">
      <c r="A80" s="121"/>
      <c r="B80" s="136" t="s">
        <v>295</v>
      </c>
      <c r="C80" s="201">
        <v>2404.9</v>
      </c>
      <c r="D80" s="200">
        <f>E80+F80+G80</f>
        <v>2404.9</v>
      </c>
      <c r="E80" s="200">
        <v>0</v>
      </c>
      <c r="F80" s="200">
        <f>C80</f>
        <v>2404.9</v>
      </c>
      <c r="G80" s="200">
        <v>0</v>
      </c>
      <c r="H80" s="200">
        <f>I80+J80+K80</f>
        <v>2404.9</v>
      </c>
      <c r="I80" s="200">
        <v>0</v>
      </c>
      <c r="J80" s="200">
        <v>2404.9</v>
      </c>
      <c r="K80" s="200">
        <v>0</v>
      </c>
      <c r="L80" s="200">
        <f>M80+N80+O80</f>
        <v>2404.9</v>
      </c>
      <c r="M80" s="200">
        <v>0</v>
      </c>
      <c r="N80" s="200">
        <f>J80</f>
        <v>2404.9</v>
      </c>
      <c r="O80" s="339">
        <v>0</v>
      </c>
      <c r="P80" s="123">
        <f>H80/D80</f>
        <v>1</v>
      </c>
      <c r="Q80" s="123">
        <f>L80/D80</f>
        <v>1</v>
      </c>
      <c r="R80" s="129" t="s">
        <v>434</v>
      </c>
      <c r="S80" s="120"/>
      <c r="U80" s="116"/>
    </row>
    <row r="81" spans="1:21" s="132" customFormat="1" x14ac:dyDescent="0.2">
      <c r="A81" s="294"/>
      <c r="B81" s="130" t="s">
        <v>34</v>
      </c>
      <c r="C81" s="205">
        <f t="shared" ref="C81:O81" si="68">C56+C62+C73+C77</f>
        <v>122535.00478</v>
      </c>
      <c r="D81" s="205">
        <f t="shared" si="68"/>
        <v>122535.00478</v>
      </c>
      <c r="E81" s="205">
        <f t="shared" si="68"/>
        <v>0</v>
      </c>
      <c r="F81" s="205">
        <f t="shared" si="68"/>
        <v>122535.00478</v>
      </c>
      <c r="G81" s="205">
        <f t="shared" si="68"/>
        <v>0</v>
      </c>
      <c r="H81" s="205">
        <f t="shared" si="68"/>
        <v>121181.46898000001</v>
      </c>
      <c r="I81" s="205">
        <f t="shared" si="68"/>
        <v>0</v>
      </c>
      <c r="J81" s="205">
        <f t="shared" si="68"/>
        <v>121181.46898000001</v>
      </c>
      <c r="K81" s="205">
        <f t="shared" si="68"/>
        <v>0</v>
      </c>
      <c r="L81" s="205">
        <f t="shared" si="68"/>
        <v>121181.46898000001</v>
      </c>
      <c r="M81" s="205">
        <f t="shared" si="68"/>
        <v>0</v>
      </c>
      <c r="N81" s="205">
        <f t="shared" si="68"/>
        <v>121181.46898000001</v>
      </c>
      <c r="O81" s="335">
        <f t="shared" si="68"/>
        <v>0</v>
      </c>
      <c r="P81" s="131">
        <f>H81/D81</f>
        <v>0.98899999999999999</v>
      </c>
      <c r="Q81" s="131">
        <f t="shared" si="41"/>
        <v>0.98899999999999999</v>
      </c>
      <c r="R81" s="114"/>
      <c r="S81" s="120"/>
      <c r="U81" s="116"/>
    </row>
    <row r="82" spans="1:21" s="132" customFormat="1" ht="18.75" customHeight="1" x14ac:dyDescent="0.2">
      <c r="A82" s="442" t="s">
        <v>43</v>
      </c>
      <c r="B82" s="443"/>
      <c r="C82" s="443"/>
      <c r="D82" s="443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44"/>
      <c r="R82" s="114"/>
      <c r="S82" s="120"/>
      <c r="U82" s="116"/>
    </row>
    <row r="83" spans="1:21" s="132" customFormat="1" ht="51" x14ac:dyDescent="0.2">
      <c r="A83" s="117" t="s">
        <v>289</v>
      </c>
      <c r="B83" s="118" t="s">
        <v>290</v>
      </c>
      <c r="C83" s="199">
        <f>C84</f>
        <v>28338.14241</v>
      </c>
      <c r="D83" s="199">
        <f t="shared" ref="D83:O84" si="69">D84</f>
        <v>28338.14241</v>
      </c>
      <c r="E83" s="199">
        <f t="shared" si="69"/>
        <v>0</v>
      </c>
      <c r="F83" s="199">
        <f t="shared" si="69"/>
        <v>28338.14241</v>
      </c>
      <c r="G83" s="199">
        <f t="shared" si="69"/>
        <v>0</v>
      </c>
      <c r="H83" s="199">
        <f t="shared" si="69"/>
        <v>27952.380539999998</v>
      </c>
      <c r="I83" s="199">
        <f t="shared" si="69"/>
        <v>0</v>
      </c>
      <c r="J83" s="199">
        <f t="shared" si="69"/>
        <v>27952.380539999998</v>
      </c>
      <c r="K83" s="199">
        <f t="shared" si="69"/>
        <v>0</v>
      </c>
      <c r="L83" s="199">
        <f t="shared" si="69"/>
        <v>27952.380539999998</v>
      </c>
      <c r="M83" s="199">
        <f t="shared" si="69"/>
        <v>0</v>
      </c>
      <c r="N83" s="199">
        <f t="shared" si="69"/>
        <v>27952.380539999998</v>
      </c>
      <c r="O83" s="338">
        <f t="shared" si="69"/>
        <v>0</v>
      </c>
      <c r="P83" s="119">
        <f t="shared" ref="P83" si="70">H83/D83</f>
        <v>0.98599999999999999</v>
      </c>
      <c r="Q83" s="119">
        <f t="shared" ref="Q83:Q92" si="71">L83/D83</f>
        <v>0.98599999999999999</v>
      </c>
      <c r="R83" s="114"/>
      <c r="S83" s="120"/>
      <c r="U83" s="116"/>
    </row>
    <row r="84" spans="1:21" s="132" customFormat="1" ht="25.5" x14ac:dyDescent="0.2">
      <c r="A84" s="121" t="s">
        <v>291</v>
      </c>
      <c r="B84" s="126" t="s">
        <v>251</v>
      </c>
      <c r="C84" s="200">
        <f>C85</f>
        <v>28338.14241</v>
      </c>
      <c r="D84" s="200">
        <f t="shared" si="69"/>
        <v>28338.14241</v>
      </c>
      <c r="E84" s="200">
        <f t="shared" si="69"/>
        <v>0</v>
      </c>
      <c r="F84" s="200">
        <f t="shared" si="69"/>
        <v>28338.14241</v>
      </c>
      <c r="G84" s="200">
        <f t="shared" si="69"/>
        <v>0</v>
      </c>
      <c r="H84" s="200">
        <f t="shared" si="69"/>
        <v>27952.380539999998</v>
      </c>
      <c r="I84" s="200">
        <f t="shared" si="69"/>
        <v>0</v>
      </c>
      <c r="J84" s="200">
        <f t="shared" si="69"/>
        <v>27952.380539999998</v>
      </c>
      <c r="K84" s="200">
        <f t="shared" si="69"/>
        <v>0</v>
      </c>
      <c r="L84" s="200">
        <f t="shared" si="69"/>
        <v>27952.380539999998</v>
      </c>
      <c r="M84" s="200">
        <f t="shared" si="69"/>
        <v>0</v>
      </c>
      <c r="N84" s="200">
        <f t="shared" si="69"/>
        <v>27952.380539999998</v>
      </c>
      <c r="O84" s="339">
        <f t="shared" si="69"/>
        <v>0</v>
      </c>
      <c r="P84" s="123">
        <f>H84/D84</f>
        <v>0.98599999999999999</v>
      </c>
      <c r="Q84" s="123">
        <f t="shared" si="71"/>
        <v>0.98599999999999999</v>
      </c>
      <c r="R84" s="114"/>
      <c r="S84" s="120"/>
      <c r="U84" s="116"/>
    </row>
    <row r="85" spans="1:21" s="132" customFormat="1" x14ac:dyDescent="0.2">
      <c r="A85" s="121"/>
      <c r="B85" s="136" t="s">
        <v>292</v>
      </c>
      <c r="C85" s="201">
        <v>28338.14241</v>
      </c>
      <c r="D85" s="200">
        <f t="shared" ref="D85" si="72">E85+F85+G85</f>
        <v>28338.14241</v>
      </c>
      <c r="E85" s="200">
        <v>0</v>
      </c>
      <c r="F85" s="200">
        <f>C85</f>
        <v>28338.14241</v>
      </c>
      <c r="G85" s="200">
        <v>0</v>
      </c>
      <c r="H85" s="200">
        <f t="shared" ref="H85" si="73">I85+J85+K85</f>
        <v>27952.380539999998</v>
      </c>
      <c r="I85" s="200">
        <v>0</v>
      </c>
      <c r="J85" s="200">
        <v>27952.380539999998</v>
      </c>
      <c r="K85" s="200">
        <v>0</v>
      </c>
      <c r="L85" s="200">
        <f t="shared" ref="L85" si="74">M85+N85+O85</f>
        <v>27952.380539999998</v>
      </c>
      <c r="M85" s="200">
        <v>0</v>
      </c>
      <c r="N85" s="200">
        <f>J84</f>
        <v>27952.380539999998</v>
      </c>
      <c r="O85" s="339">
        <v>0</v>
      </c>
      <c r="P85" s="123">
        <f t="shared" ref="P85:P86" si="75">H85/D85</f>
        <v>0.98599999999999999</v>
      </c>
      <c r="Q85" s="123">
        <f t="shared" si="71"/>
        <v>0.98599999999999999</v>
      </c>
      <c r="R85" s="114" t="s">
        <v>437</v>
      </c>
      <c r="S85" s="120"/>
      <c r="U85" s="116"/>
    </row>
    <row r="86" spans="1:21" s="132" customFormat="1" ht="25.5" hidden="1" x14ac:dyDescent="0.2">
      <c r="A86" s="117" t="s">
        <v>293</v>
      </c>
      <c r="B86" s="118" t="s">
        <v>582</v>
      </c>
      <c r="C86" s="199">
        <f>C87</f>
        <v>0</v>
      </c>
      <c r="D86" s="199">
        <f t="shared" ref="D86:O87" si="76">D87</f>
        <v>0</v>
      </c>
      <c r="E86" s="199">
        <f t="shared" si="76"/>
        <v>0</v>
      </c>
      <c r="F86" s="199">
        <f t="shared" si="76"/>
        <v>0</v>
      </c>
      <c r="G86" s="199">
        <f t="shared" si="76"/>
        <v>0</v>
      </c>
      <c r="H86" s="199">
        <f t="shared" si="76"/>
        <v>0</v>
      </c>
      <c r="I86" s="199">
        <f t="shared" si="76"/>
        <v>0</v>
      </c>
      <c r="J86" s="199">
        <f t="shared" si="76"/>
        <v>0</v>
      </c>
      <c r="K86" s="199">
        <f t="shared" si="76"/>
        <v>0</v>
      </c>
      <c r="L86" s="199">
        <f t="shared" si="76"/>
        <v>0</v>
      </c>
      <c r="M86" s="199">
        <f t="shared" si="76"/>
        <v>0</v>
      </c>
      <c r="N86" s="199">
        <f t="shared" si="76"/>
        <v>0</v>
      </c>
      <c r="O86" s="338">
        <f t="shared" si="76"/>
        <v>0</v>
      </c>
      <c r="P86" s="119" t="e">
        <f t="shared" si="75"/>
        <v>#DIV/0!</v>
      </c>
      <c r="Q86" s="119" t="e">
        <f t="shared" si="71"/>
        <v>#DIV/0!</v>
      </c>
      <c r="R86" s="114"/>
      <c r="S86" s="120"/>
      <c r="U86" s="116"/>
    </row>
    <row r="87" spans="1:21" s="132" customFormat="1" ht="25.5" hidden="1" x14ac:dyDescent="0.2">
      <c r="A87" s="121" t="s">
        <v>294</v>
      </c>
      <c r="B87" s="126" t="s">
        <v>583</v>
      </c>
      <c r="C87" s="200">
        <f>C88</f>
        <v>0</v>
      </c>
      <c r="D87" s="200">
        <f t="shared" si="76"/>
        <v>0</v>
      </c>
      <c r="E87" s="200">
        <f t="shared" si="76"/>
        <v>0</v>
      </c>
      <c r="F87" s="200">
        <f t="shared" si="76"/>
        <v>0</v>
      </c>
      <c r="G87" s="200">
        <f t="shared" si="76"/>
        <v>0</v>
      </c>
      <c r="H87" s="200">
        <f t="shared" si="76"/>
        <v>0</v>
      </c>
      <c r="I87" s="200">
        <f t="shared" si="76"/>
        <v>0</v>
      </c>
      <c r="J87" s="200">
        <f t="shared" si="76"/>
        <v>0</v>
      </c>
      <c r="K87" s="200">
        <f t="shared" si="76"/>
        <v>0</v>
      </c>
      <c r="L87" s="200">
        <f t="shared" si="76"/>
        <v>0</v>
      </c>
      <c r="M87" s="200">
        <f t="shared" si="76"/>
        <v>0</v>
      </c>
      <c r="N87" s="200">
        <f t="shared" si="76"/>
        <v>0</v>
      </c>
      <c r="O87" s="339">
        <f t="shared" si="76"/>
        <v>0</v>
      </c>
      <c r="P87" s="123" t="e">
        <f>H87/D87</f>
        <v>#DIV/0!</v>
      </c>
      <c r="Q87" s="123" t="e">
        <f t="shared" si="71"/>
        <v>#DIV/0!</v>
      </c>
      <c r="R87" s="114"/>
      <c r="S87" s="120"/>
      <c r="U87" s="116"/>
    </row>
    <row r="88" spans="1:21" s="132" customFormat="1" ht="38.25" hidden="1" x14ac:dyDescent="0.2">
      <c r="A88" s="121"/>
      <c r="B88" s="136" t="s">
        <v>295</v>
      </c>
      <c r="C88" s="200">
        <v>0</v>
      </c>
      <c r="D88" s="200">
        <f t="shared" ref="D88" si="77">E88+F88+G88</f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200">
        <v>0</v>
      </c>
      <c r="M88" s="200">
        <v>0</v>
      </c>
      <c r="N88" s="200">
        <v>0</v>
      </c>
      <c r="O88" s="339">
        <v>0</v>
      </c>
      <c r="P88" s="123" t="e">
        <f t="shared" ref="P88:P89" si="78">H88/D88</f>
        <v>#DIV/0!</v>
      </c>
      <c r="Q88" s="123" t="e">
        <f t="shared" si="71"/>
        <v>#DIV/0!</v>
      </c>
      <c r="R88" s="114" t="s">
        <v>437</v>
      </c>
      <c r="S88" s="120"/>
      <c r="U88" s="116"/>
    </row>
    <row r="89" spans="1:21" s="132" customFormat="1" ht="25.5" x14ac:dyDescent="0.2">
      <c r="A89" s="117" t="s">
        <v>296</v>
      </c>
      <c r="B89" s="118" t="s">
        <v>297</v>
      </c>
      <c r="C89" s="199">
        <f>C90</f>
        <v>3304.8829599999999</v>
      </c>
      <c r="D89" s="199">
        <f>D90</f>
        <v>3304.8829599999999</v>
      </c>
      <c r="E89" s="199">
        <f t="shared" ref="D89:O90" si="79">E90</f>
        <v>0</v>
      </c>
      <c r="F89" s="199">
        <f t="shared" si="79"/>
        <v>3304.8829599999999</v>
      </c>
      <c r="G89" s="199">
        <f t="shared" si="79"/>
        <v>0</v>
      </c>
      <c r="H89" s="199">
        <f t="shared" si="79"/>
        <v>672.23455999999999</v>
      </c>
      <c r="I89" s="199">
        <f t="shared" si="79"/>
        <v>0</v>
      </c>
      <c r="J89" s="199">
        <f t="shared" si="79"/>
        <v>672.23455999999999</v>
      </c>
      <c r="K89" s="199">
        <f t="shared" si="79"/>
        <v>0</v>
      </c>
      <c r="L89" s="199">
        <f t="shared" si="79"/>
        <v>672.23455999999999</v>
      </c>
      <c r="M89" s="199">
        <f t="shared" si="79"/>
        <v>0</v>
      </c>
      <c r="N89" s="199">
        <f t="shared" si="79"/>
        <v>672.23455999999999</v>
      </c>
      <c r="O89" s="338">
        <f t="shared" si="79"/>
        <v>0</v>
      </c>
      <c r="P89" s="119">
        <f t="shared" si="78"/>
        <v>0.20300000000000001</v>
      </c>
      <c r="Q89" s="119">
        <f t="shared" si="71"/>
        <v>0.20300000000000001</v>
      </c>
      <c r="R89" s="114"/>
      <c r="S89" s="120"/>
      <c r="U89" s="116"/>
    </row>
    <row r="90" spans="1:21" s="132" customFormat="1" x14ac:dyDescent="0.2">
      <c r="A90" s="121" t="s">
        <v>298</v>
      </c>
      <c r="B90" s="126" t="s">
        <v>299</v>
      </c>
      <c r="C90" s="200">
        <f>C91</f>
        <v>3304.8829599999999</v>
      </c>
      <c r="D90" s="200">
        <f t="shared" si="79"/>
        <v>3304.8829599999999</v>
      </c>
      <c r="E90" s="200">
        <f t="shared" si="79"/>
        <v>0</v>
      </c>
      <c r="F90" s="200">
        <f t="shared" si="79"/>
        <v>3304.8829599999999</v>
      </c>
      <c r="G90" s="200">
        <f t="shared" si="79"/>
        <v>0</v>
      </c>
      <c r="H90" s="200">
        <f t="shared" si="79"/>
        <v>672.23455999999999</v>
      </c>
      <c r="I90" s="200">
        <f t="shared" si="79"/>
        <v>0</v>
      </c>
      <c r="J90" s="200">
        <f t="shared" si="79"/>
        <v>672.23455999999999</v>
      </c>
      <c r="K90" s="200">
        <f t="shared" si="79"/>
        <v>0</v>
      </c>
      <c r="L90" s="200">
        <f t="shared" si="79"/>
        <v>672.23455999999999</v>
      </c>
      <c r="M90" s="200">
        <f t="shared" si="79"/>
        <v>0</v>
      </c>
      <c r="N90" s="200">
        <f t="shared" si="79"/>
        <v>672.23455999999999</v>
      </c>
      <c r="O90" s="339">
        <f t="shared" si="79"/>
        <v>0</v>
      </c>
      <c r="P90" s="123">
        <f>H90/D90</f>
        <v>0.20300000000000001</v>
      </c>
      <c r="Q90" s="123">
        <f t="shared" si="71"/>
        <v>0.20300000000000001</v>
      </c>
      <c r="R90" s="114"/>
      <c r="S90" s="120"/>
      <c r="U90" s="116"/>
    </row>
    <row r="91" spans="1:21" s="132" customFormat="1" ht="25.5" x14ac:dyDescent="0.2">
      <c r="A91" s="121"/>
      <c r="B91" s="136" t="s">
        <v>300</v>
      </c>
      <c r="C91" s="201">
        <v>3304.8829599999999</v>
      </c>
      <c r="D91" s="200">
        <f t="shared" ref="D91" si="80">E91+F91+G91</f>
        <v>3304.8829599999999</v>
      </c>
      <c r="E91" s="200">
        <v>0</v>
      </c>
      <c r="F91" s="200">
        <f>C91</f>
        <v>3304.8829599999999</v>
      </c>
      <c r="G91" s="200">
        <v>0</v>
      </c>
      <c r="H91" s="200">
        <f t="shared" ref="H91" si="81">I91+J91+K91</f>
        <v>672.23455999999999</v>
      </c>
      <c r="I91" s="200">
        <v>0</v>
      </c>
      <c r="J91" s="200">
        <v>672.23455999999999</v>
      </c>
      <c r="K91" s="200">
        <v>0</v>
      </c>
      <c r="L91" s="200">
        <f t="shared" ref="L91" si="82">M91+N91+O91</f>
        <v>672.23455999999999</v>
      </c>
      <c r="M91" s="200">
        <v>0</v>
      </c>
      <c r="N91" s="200">
        <f>J91</f>
        <v>672.23455999999999</v>
      </c>
      <c r="O91" s="339">
        <v>0</v>
      </c>
      <c r="P91" s="123">
        <f t="shared" ref="P91" si="83">H91/D91</f>
        <v>0.20300000000000001</v>
      </c>
      <c r="Q91" s="123">
        <f t="shared" si="71"/>
        <v>0.20300000000000001</v>
      </c>
      <c r="R91" s="114" t="s">
        <v>584</v>
      </c>
      <c r="S91" s="120"/>
      <c r="U91" s="116"/>
    </row>
    <row r="92" spans="1:21" s="132" customFormat="1" x14ac:dyDescent="0.2">
      <c r="A92" s="294"/>
      <c r="B92" s="130" t="s">
        <v>301</v>
      </c>
      <c r="C92" s="205">
        <f>C83+C86+C89</f>
        <v>31643.025369999999</v>
      </c>
      <c r="D92" s="205">
        <f t="shared" ref="D92:O92" si="84">D83+D86+D89</f>
        <v>31643.025369999999</v>
      </c>
      <c r="E92" s="205">
        <f t="shared" si="84"/>
        <v>0</v>
      </c>
      <c r="F92" s="205">
        <f t="shared" si="84"/>
        <v>31643.025369999999</v>
      </c>
      <c r="G92" s="205">
        <f t="shared" si="84"/>
        <v>0</v>
      </c>
      <c r="H92" s="205">
        <f t="shared" si="84"/>
        <v>28624.615099999999</v>
      </c>
      <c r="I92" s="205">
        <f t="shared" si="84"/>
        <v>0</v>
      </c>
      <c r="J92" s="205">
        <f t="shared" si="84"/>
        <v>28624.615099999999</v>
      </c>
      <c r="K92" s="205">
        <f t="shared" si="84"/>
        <v>0</v>
      </c>
      <c r="L92" s="205">
        <f t="shared" si="84"/>
        <v>28624.615099999999</v>
      </c>
      <c r="M92" s="205">
        <f t="shared" si="84"/>
        <v>0</v>
      </c>
      <c r="N92" s="205">
        <f t="shared" si="84"/>
        <v>28624.615099999999</v>
      </c>
      <c r="O92" s="335">
        <f t="shared" si="84"/>
        <v>0</v>
      </c>
      <c r="P92" s="131">
        <f>H92/D92</f>
        <v>0.90500000000000003</v>
      </c>
      <c r="Q92" s="131">
        <f t="shared" si="71"/>
        <v>0.90500000000000003</v>
      </c>
      <c r="R92" s="114"/>
      <c r="S92" s="120"/>
      <c r="U92" s="116"/>
    </row>
    <row r="93" spans="1:21" s="132" customFormat="1" x14ac:dyDescent="0.2">
      <c r="A93" s="451" t="s">
        <v>44</v>
      </c>
      <c r="B93" s="452"/>
      <c r="C93" s="452"/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114"/>
      <c r="S93" s="120"/>
      <c r="U93" s="116"/>
    </row>
    <row r="94" spans="1:21" s="132" customFormat="1" ht="38.25" x14ac:dyDescent="0.2">
      <c r="A94" s="121" t="s">
        <v>302</v>
      </c>
      <c r="B94" s="118" t="s">
        <v>303</v>
      </c>
      <c r="C94" s="199">
        <f>C95+C97</f>
        <v>1422.3</v>
      </c>
      <c r="D94" s="199">
        <f t="shared" ref="D94:O94" si="85">D95+D97</f>
        <v>1421.3</v>
      </c>
      <c r="E94" s="199">
        <f t="shared" si="85"/>
        <v>0</v>
      </c>
      <c r="F94" s="199">
        <f t="shared" si="85"/>
        <v>1421.3</v>
      </c>
      <c r="G94" s="199">
        <f t="shared" si="85"/>
        <v>0</v>
      </c>
      <c r="H94" s="199">
        <f t="shared" si="85"/>
        <v>1141.8454099999999</v>
      </c>
      <c r="I94" s="199">
        <f t="shared" si="85"/>
        <v>0</v>
      </c>
      <c r="J94" s="199">
        <f t="shared" si="85"/>
        <v>1141.8454099999999</v>
      </c>
      <c r="K94" s="199">
        <f t="shared" si="85"/>
        <v>0</v>
      </c>
      <c r="L94" s="199">
        <f t="shared" si="85"/>
        <v>1141.8454099999999</v>
      </c>
      <c r="M94" s="199">
        <f t="shared" si="85"/>
        <v>0</v>
      </c>
      <c r="N94" s="199">
        <f t="shared" si="85"/>
        <v>1141.8454099999999</v>
      </c>
      <c r="O94" s="338">
        <f t="shared" si="85"/>
        <v>0</v>
      </c>
      <c r="P94" s="119">
        <f t="shared" ref="P94:P103" si="86">H94/D94</f>
        <v>0.80300000000000005</v>
      </c>
      <c r="Q94" s="119">
        <f t="shared" ref="Q94:Q105" si="87">L94/D94</f>
        <v>0.80300000000000005</v>
      </c>
      <c r="R94" s="114"/>
      <c r="S94" s="120"/>
      <c r="U94" s="116"/>
    </row>
    <row r="95" spans="1:21" s="132" customFormat="1" ht="25.5" x14ac:dyDescent="0.2">
      <c r="A95" s="121" t="s">
        <v>304</v>
      </c>
      <c r="B95" s="126" t="s">
        <v>305</v>
      </c>
      <c r="C95" s="200">
        <f>C96</f>
        <v>481</v>
      </c>
      <c r="D95" s="200">
        <f>D96</f>
        <v>480</v>
      </c>
      <c r="E95" s="200">
        <f t="shared" ref="E95:O95" si="88">E96</f>
        <v>0</v>
      </c>
      <c r="F95" s="200">
        <f t="shared" si="88"/>
        <v>480</v>
      </c>
      <c r="G95" s="200">
        <f t="shared" si="88"/>
        <v>0</v>
      </c>
      <c r="H95" s="200">
        <f t="shared" si="88"/>
        <v>416.28275000000002</v>
      </c>
      <c r="I95" s="200">
        <f t="shared" si="88"/>
        <v>0</v>
      </c>
      <c r="J95" s="200">
        <f t="shared" si="88"/>
        <v>416.28275000000002</v>
      </c>
      <c r="K95" s="200">
        <f t="shared" si="88"/>
        <v>0</v>
      </c>
      <c r="L95" s="200">
        <f t="shared" si="88"/>
        <v>416.28275000000002</v>
      </c>
      <c r="M95" s="200">
        <f t="shared" si="88"/>
        <v>0</v>
      </c>
      <c r="N95" s="200">
        <f t="shared" si="88"/>
        <v>416.28275000000002</v>
      </c>
      <c r="O95" s="339">
        <f t="shared" si="88"/>
        <v>0</v>
      </c>
      <c r="P95" s="123">
        <f t="shared" si="86"/>
        <v>0.86699999999999999</v>
      </c>
      <c r="Q95" s="123">
        <f t="shared" si="87"/>
        <v>0.86699999999999999</v>
      </c>
      <c r="R95" s="114"/>
      <c r="S95" s="120"/>
      <c r="U95" s="116"/>
    </row>
    <row r="96" spans="1:21" s="132" customFormat="1" ht="89.25" x14ac:dyDescent="0.2">
      <c r="A96" s="121"/>
      <c r="B96" s="125" t="s">
        <v>306</v>
      </c>
      <c r="C96" s="200">
        <v>481</v>
      </c>
      <c r="D96" s="200">
        <f t="shared" ref="D96:D97" si="89">E96+F96+G96</f>
        <v>480</v>
      </c>
      <c r="E96" s="200">
        <v>0</v>
      </c>
      <c r="F96" s="200">
        <v>480</v>
      </c>
      <c r="G96" s="200">
        <v>0</v>
      </c>
      <c r="H96" s="200">
        <f t="shared" ref="H96:H97" si="90">I96+J96+K96</f>
        <v>416.28275000000002</v>
      </c>
      <c r="I96" s="200">
        <v>0</v>
      </c>
      <c r="J96" s="200">
        <v>416.28275000000002</v>
      </c>
      <c r="K96" s="200">
        <v>0</v>
      </c>
      <c r="L96" s="200">
        <f t="shared" ref="L96:L97" si="91">M96+N96+O96</f>
        <v>416.28275000000002</v>
      </c>
      <c r="M96" s="200">
        <v>0</v>
      </c>
      <c r="N96" s="200">
        <f>J96</f>
        <v>416.28275000000002</v>
      </c>
      <c r="O96" s="339">
        <v>0</v>
      </c>
      <c r="P96" s="123">
        <f t="shared" si="86"/>
        <v>0.86699999999999999</v>
      </c>
      <c r="Q96" s="123">
        <f t="shared" si="87"/>
        <v>0.86699999999999999</v>
      </c>
      <c r="R96" s="114" t="s">
        <v>434</v>
      </c>
      <c r="S96" s="120"/>
      <c r="U96" s="116"/>
    </row>
    <row r="97" spans="1:22" s="132" customFormat="1" ht="38.25" x14ac:dyDescent="0.2">
      <c r="A97" s="121" t="s">
        <v>307</v>
      </c>
      <c r="B97" s="126" t="s">
        <v>407</v>
      </c>
      <c r="C97" s="321">
        <v>941.3</v>
      </c>
      <c r="D97" s="200">
        <f t="shared" si="89"/>
        <v>941.3</v>
      </c>
      <c r="E97" s="200">
        <v>0</v>
      </c>
      <c r="F97" s="200">
        <f>C97</f>
        <v>941.3</v>
      </c>
      <c r="G97" s="200">
        <v>0</v>
      </c>
      <c r="H97" s="200">
        <f t="shared" si="90"/>
        <v>725.56266000000005</v>
      </c>
      <c r="I97" s="200">
        <v>0</v>
      </c>
      <c r="J97" s="200">
        <v>725.56266000000005</v>
      </c>
      <c r="K97" s="200">
        <v>0</v>
      </c>
      <c r="L97" s="200">
        <f t="shared" si="91"/>
        <v>725.56266000000005</v>
      </c>
      <c r="M97" s="200">
        <v>0</v>
      </c>
      <c r="N97" s="200">
        <f>J97</f>
        <v>725.56266000000005</v>
      </c>
      <c r="O97" s="339">
        <v>0</v>
      </c>
      <c r="P97" s="123">
        <f t="shared" si="86"/>
        <v>0.77100000000000002</v>
      </c>
      <c r="Q97" s="123">
        <f t="shared" si="87"/>
        <v>0.77100000000000002</v>
      </c>
      <c r="R97" s="114" t="s">
        <v>438</v>
      </c>
      <c r="S97" s="120"/>
      <c r="U97" s="116"/>
    </row>
    <row r="98" spans="1:22" s="132" customFormat="1" ht="38.25" x14ac:dyDescent="0.2">
      <c r="A98" s="121" t="s">
        <v>308</v>
      </c>
      <c r="B98" s="118" t="s">
        <v>309</v>
      </c>
      <c r="C98" s="199">
        <f>C99+C100+C102</f>
        <v>46971.80257</v>
      </c>
      <c r="D98" s="199">
        <f>D99+D100</f>
        <v>47521.80257</v>
      </c>
      <c r="E98" s="199">
        <f t="shared" ref="E98:O98" si="92">E99+E100</f>
        <v>0</v>
      </c>
      <c r="F98" s="199">
        <f t="shared" si="92"/>
        <v>47521.80257</v>
      </c>
      <c r="G98" s="199">
        <f t="shared" si="92"/>
        <v>0</v>
      </c>
      <c r="H98" s="199">
        <f t="shared" si="92"/>
        <v>34313.194300000003</v>
      </c>
      <c r="I98" s="199">
        <f t="shared" si="92"/>
        <v>0</v>
      </c>
      <c r="J98" s="199">
        <f t="shared" si="92"/>
        <v>34313.194300000003</v>
      </c>
      <c r="K98" s="199">
        <f t="shared" si="92"/>
        <v>0</v>
      </c>
      <c r="L98" s="199">
        <f t="shared" si="92"/>
        <v>34313.194300000003</v>
      </c>
      <c r="M98" s="199">
        <f t="shared" si="92"/>
        <v>0</v>
      </c>
      <c r="N98" s="199">
        <f t="shared" si="92"/>
        <v>34313.194300000003</v>
      </c>
      <c r="O98" s="338">
        <f t="shared" si="92"/>
        <v>0</v>
      </c>
      <c r="P98" s="119">
        <f t="shared" si="86"/>
        <v>0.72199999999999998</v>
      </c>
      <c r="Q98" s="119">
        <f t="shared" si="87"/>
        <v>0.72199999999999998</v>
      </c>
      <c r="R98" s="114"/>
      <c r="S98" s="120"/>
      <c r="U98" s="116"/>
    </row>
    <row r="99" spans="1:22" s="132" customFormat="1" ht="25.5" x14ac:dyDescent="0.2">
      <c r="A99" s="121" t="s">
        <v>310</v>
      </c>
      <c r="B99" s="126" t="s">
        <v>311</v>
      </c>
      <c r="C99" s="201">
        <v>29247.94773</v>
      </c>
      <c r="D99" s="200">
        <f>E99+F99+G99</f>
        <v>29247.94773</v>
      </c>
      <c r="E99" s="200">
        <v>0</v>
      </c>
      <c r="F99" s="200">
        <f>C99</f>
        <v>29247.94773</v>
      </c>
      <c r="G99" s="200">
        <v>0</v>
      </c>
      <c r="H99" s="200">
        <f t="shared" ref="H99" si="93">I99+J99+K99</f>
        <v>21603.732909999999</v>
      </c>
      <c r="I99" s="200">
        <v>0</v>
      </c>
      <c r="J99" s="200">
        <v>21603.732909999999</v>
      </c>
      <c r="K99" s="200">
        <v>0</v>
      </c>
      <c r="L99" s="200">
        <f t="shared" ref="L99:L101" si="94">M99+N99+O99</f>
        <v>21603.732909999999</v>
      </c>
      <c r="M99" s="200">
        <v>0</v>
      </c>
      <c r="N99" s="200">
        <f>J99</f>
        <v>21603.732909999999</v>
      </c>
      <c r="O99" s="339">
        <v>0</v>
      </c>
      <c r="P99" s="123">
        <f t="shared" si="86"/>
        <v>0.73899999999999999</v>
      </c>
      <c r="Q99" s="123">
        <f t="shared" si="87"/>
        <v>0.73899999999999999</v>
      </c>
      <c r="R99" s="114" t="s">
        <v>434</v>
      </c>
      <c r="S99" s="120"/>
      <c r="U99" s="116"/>
    </row>
    <row r="100" spans="1:22" s="132" customFormat="1" ht="25.5" x14ac:dyDescent="0.2">
      <c r="A100" s="121" t="s">
        <v>312</v>
      </c>
      <c r="B100" s="126" t="s">
        <v>313</v>
      </c>
      <c r="C100" s="200">
        <f>C101</f>
        <v>17173.85484</v>
      </c>
      <c r="D100" s="200">
        <f t="shared" ref="D100:O100" si="95">D101+D102+D103</f>
        <v>18273.85484</v>
      </c>
      <c r="E100" s="200">
        <f t="shared" si="95"/>
        <v>0</v>
      </c>
      <c r="F100" s="200">
        <f t="shared" si="95"/>
        <v>18273.85484</v>
      </c>
      <c r="G100" s="200">
        <f t="shared" si="95"/>
        <v>0</v>
      </c>
      <c r="H100" s="200">
        <f t="shared" si="95"/>
        <v>12709.46139</v>
      </c>
      <c r="I100" s="200">
        <f t="shared" si="95"/>
        <v>0</v>
      </c>
      <c r="J100" s="200">
        <f t="shared" si="95"/>
        <v>12709.46139</v>
      </c>
      <c r="K100" s="200">
        <f t="shared" si="95"/>
        <v>0</v>
      </c>
      <c r="L100" s="200">
        <f t="shared" si="95"/>
        <v>12709.46139</v>
      </c>
      <c r="M100" s="200">
        <f t="shared" si="95"/>
        <v>0</v>
      </c>
      <c r="N100" s="200">
        <f t="shared" si="95"/>
        <v>12709.46139</v>
      </c>
      <c r="O100" s="339">
        <f t="shared" si="95"/>
        <v>0</v>
      </c>
      <c r="P100" s="123">
        <f t="shared" si="86"/>
        <v>0.69499999999999995</v>
      </c>
      <c r="Q100" s="123">
        <f t="shared" si="87"/>
        <v>0.69499999999999995</v>
      </c>
      <c r="R100" s="114"/>
      <c r="S100" s="120"/>
      <c r="U100" s="116"/>
    </row>
    <row r="101" spans="1:22" s="132" customFormat="1" x14ac:dyDescent="0.2">
      <c r="A101" s="121"/>
      <c r="B101" s="136" t="s">
        <v>408</v>
      </c>
      <c r="C101" s="341">
        <v>17173.85484</v>
      </c>
      <c r="D101" s="200">
        <f>E101+F101+G101</f>
        <v>17173.85484</v>
      </c>
      <c r="E101" s="200">
        <v>0</v>
      </c>
      <c r="F101" s="200">
        <f>C101</f>
        <v>17173.85484</v>
      </c>
      <c r="G101" s="200">
        <v>0</v>
      </c>
      <c r="H101" s="200">
        <f>I101+J101+K101</f>
        <v>12709.46139</v>
      </c>
      <c r="I101" s="200">
        <v>0</v>
      </c>
      <c r="J101" s="200">
        <v>12709.46139</v>
      </c>
      <c r="K101" s="200">
        <v>0</v>
      </c>
      <c r="L101" s="200">
        <f t="shared" si="94"/>
        <v>12709.46139</v>
      </c>
      <c r="M101" s="200">
        <v>0</v>
      </c>
      <c r="N101" s="200">
        <f>J101</f>
        <v>12709.46139</v>
      </c>
      <c r="O101" s="339">
        <v>0</v>
      </c>
      <c r="P101" s="123">
        <f t="shared" si="86"/>
        <v>0.74</v>
      </c>
      <c r="Q101" s="123">
        <f t="shared" si="87"/>
        <v>0.74</v>
      </c>
      <c r="R101" s="114" t="s">
        <v>434</v>
      </c>
      <c r="S101" s="120"/>
      <c r="U101" s="116"/>
    </row>
    <row r="102" spans="1:22" s="132" customFormat="1" ht="26.25" customHeight="1" x14ac:dyDescent="0.2">
      <c r="A102" s="121" t="s">
        <v>585</v>
      </c>
      <c r="B102" s="342" t="s">
        <v>494</v>
      </c>
      <c r="C102" s="200">
        <f>C103</f>
        <v>550</v>
      </c>
      <c r="D102" s="200">
        <f t="shared" ref="D102:O102" si="96">D103</f>
        <v>550</v>
      </c>
      <c r="E102" s="200">
        <f t="shared" si="96"/>
        <v>0</v>
      </c>
      <c r="F102" s="200">
        <f>F103</f>
        <v>550</v>
      </c>
      <c r="G102" s="200">
        <f t="shared" si="96"/>
        <v>0</v>
      </c>
      <c r="H102" s="200">
        <f t="shared" si="96"/>
        <v>0</v>
      </c>
      <c r="I102" s="200">
        <f t="shared" si="96"/>
        <v>0</v>
      </c>
      <c r="J102" s="200">
        <f t="shared" si="96"/>
        <v>0</v>
      </c>
      <c r="K102" s="200">
        <f t="shared" si="96"/>
        <v>0</v>
      </c>
      <c r="L102" s="200">
        <f t="shared" si="96"/>
        <v>0</v>
      </c>
      <c r="M102" s="200">
        <f t="shared" si="96"/>
        <v>0</v>
      </c>
      <c r="N102" s="200">
        <f t="shared" si="96"/>
        <v>0</v>
      </c>
      <c r="O102" s="200">
        <f t="shared" si="96"/>
        <v>0</v>
      </c>
      <c r="P102" s="123">
        <f t="shared" si="86"/>
        <v>0</v>
      </c>
      <c r="Q102" s="123">
        <f t="shared" si="87"/>
        <v>0</v>
      </c>
      <c r="R102" s="129"/>
      <c r="S102" s="120"/>
      <c r="U102" s="116"/>
    </row>
    <row r="103" spans="1:22" s="132" customFormat="1" ht="25.5" x14ac:dyDescent="0.2">
      <c r="A103" s="121"/>
      <c r="B103" s="136" t="s">
        <v>586</v>
      </c>
      <c r="C103" s="200">
        <v>550</v>
      </c>
      <c r="D103" s="200">
        <f>E103+F103+G103</f>
        <v>550</v>
      </c>
      <c r="E103" s="200">
        <v>0</v>
      </c>
      <c r="F103" s="200">
        <v>550</v>
      </c>
      <c r="G103" s="200">
        <v>0</v>
      </c>
      <c r="H103" s="200">
        <f>I103+J103+K103</f>
        <v>0</v>
      </c>
      <c r="I103" s="200">
        <v>0</v>
      </c>
      <c r="J103" s="200">
        <v>0</v>
      </c>
      <c r="K103" s="200">
        <v>0</v>
      </c>
      <c r="L103" s="200">
        <f>M103+N103+O103</f>
        <v>0</v>
      </c>
      <c r="M103" s="200">
        <v>0</v>
      </c>
      <c r="N103" s="200">
        <v>0</v>
      </c>
      <c r="O103" s="339">
        <v>0</v>
      </c>
      <c r="P103" s="123">
        <f t="shared" si="86"/>
        <v>0</v>
      </c>
      <c r="Q103" s="123">
        <f t="shared" si="87"/>
        <v>0</v>
      </c>
      <c r="R103" s="114"/>
      <c r="S103" s="120"/>
      <c r="U103" s="116"/>
    </row>
    <row r="104" spans="1:22" s="132" customFormat="1" x14ac:dyDescent="0.2">
      <c r="A104" s="294"/>
      <c r="B104" s="130" t="s">
        <v>314</v>
      </c>
      <c r="C104" s="205">
        <f t="shared" ref="C104:O104" si="97">C94+C98</f>
        <v>48394.102570000003</v>
      </c>
      <c r="D104" s="205">
        <f t="shared" si="97"/>
        <v>48943.102570000003</v>
      </c>
      <c r="E104" s="205">
        <f t="shared" si="97"/>
        <v>0</v>
      </c>
      <c r="F104" s="205">
        <f t="shared" si="97"/>
        <v>48943.102570000003</v>
      </c>
      <c r="G104" s="205">
        <f t="shared" si="97"/>
        <v>0</v>
      </c>
      <c r="H104" s="205">
        <f t="shared" si="97"/>
        <v>35455.039709999997</v>
      </c>
      <c r="I104" s="205">
        <f t="shared" si="97"/>
        <v>0</v>
      </c>
      <c r="J104" s="205">
        <f t="shared" si="97"/>
        <v>35455.039709999997</v>
      </c>
      <c r="K104" s="205">
        <f t="shared" si="97"/>
        <v>0</v>
      </c>
      <c r="L104" s="205">
        <f t="shared" si="97"/>
        <v>35455.039709999997</v>
      </c>
      <c r="M104" s="205">
        <f t="shared" si="97"/>
        <v>0</v>
      </c>
      <c r="N104" s="205">
        <f t="shared" si="97"/>
        <v>35455.039709999997</v>
      </c>
      <c r="O104" s="335">
        <f t="shared" si="97"/>
        <v>0</v>
      </c>
      <c r="P104" s="131">
        <f>H104/D104</f>
        <v>0.72399999999999998</v>
      </c>
      <c r="Q104" s="131">
        <f t="shared" si="87"/>
        <v>0.72399999999999998</v>
      </c>
      <c r="R104" s="114"/>
      <c r="S104" s="120"/>
      <c r="U104" s="116"/>
    </row>
    <row r="105" spans="1:22" s="142" customFormat="1" ht="15" x14ac:dyDescent="0.2">
      <c r="A105" s="137"/>
      <c r="B105" s="138" t="s">
        <v>133</v>
      </c>
      <c r="C105" s="205">
        <f t="shared" ref="C105:O105" si="98">C54+C81+C92+C104</f>
        <v>354739.73758999998</v>
      </c>
      <c r="D105" s="205">
        <f t="shared" si="98"/>
        <v>355288.73758999998</v>
      </c>
      <c r="E105" s="205">
        <f t="shared" si="98"/>
        <v>4680.8</v>
      </c>
      <c r="F105" s="205">
        <f t="shared" si="98"/>
        <v>350607.93758999999</v>
      </c>
      <c r="G105" s="205">
        <f t="shared" si="98"/>
        <v>0</v>
      </c>
      <c r="H105" s="205">
        <f>H54+H81+H92+H104</f>
        <v>334710.66690000001</v>
      </c>
      <c r="I105" s="205">
        <f t="shared" si="98"/>
        <v>4521.6248599999999</v>
      </c>
      <c r="J105" s="205">
        <f t="shared" si="98"/>
        <v>330189.04203999997</v>
      </c>
      <c r="K105" s="205">
        <f t="shared" si="98"/>
        <v>0</v>
      </c>
      <c r="L105" s="205">
        <f t="shared" si="98"/>
        <v>334710.66690000001</v>
      </c>
      <c r="M105" s="205">
        <f t="shared" si="98"/>
        <v>4521.6248599999999</v>
      </c>
      <c r="N105" s="205">
        <f t="shared" si="98"/>
        <v>330189.04203999997</v>
      </c>
      <c r="O105" s="343">
        <f t="shared" si="98"/>
        <v>0</v>
      </c>
      <c r="P105" s="139">
        <f>H105/D105</f>
        <v>0.94199999999999995</v>
      </c>
      <c r="Q105" s="139">
        <f t="shared" si="87"/>
        <v>0.94199999999999995</v>
      </c>
      <c r="R105" s="140"/>
      <c r="S105" s="141"/>
      <c r="U105" s="116"/>
    </row>
    <row r="107" spans="1:22" x14ac:dyDescent="0.2">
      <c r="B107" s="198" t="s">
        <v>587</v>
      </c>
      <c r="V107" s="116"/>
    </row>
    <row r="111" spans="1:22" x14ac:dyDescent="0.2">
      <c r="R111" s="115">
        <f>E105</f>
        <v>4680.8</v>
      </c>
      <c r="S111" s="198">
        <f>M105</f>
        <v>4521.6000000000004</v>
      </c>
      <c r="T111" s="116">
        <f>S111/R111*100</f>
        <v>96.6</v>
      </c>
    </row>
    <row r="113" spans="18:20" x14ac:dyDescent="0.2">
      <c r="R113" s="114">
        <f>C105-R111</f>
        <v>350058.9</v>
      </c>
      <c r="S113" s="115">
        <f>J105</f>
        <v>330189</v>
      </c>
      <c r="T113" s="198">
        <f>S113/R113*100</f>
        <v>94.3</v>
      </c>
    </row>
  </sheetData>
  <mergeCells count="29">
    <mergeCell ref="A75:A76"/>
    <mergeCell ref="A82:Q82"/>
    <mergeCell ref="A93:Q93"/>
    <mergeCell ref="R11:R15"/>
    <mergeCell ref="P12:P14"/>
    <mergeCell ref="H13:H14"/>
    <mergeCell ref="I13:K13"/>
    <mergeCell ref="L13:L14"/>
    <mergeCell ref="M13:O13"/>
    <mergeCell ref="D12:G12"/>
    <mergeCell ref="H12:K12"/>
    <mergeCell ref="L12:O12"/>
    <mergeCell ref="E13:G13"/>
    <mergeCell ref="A47:A51"/>
    <mergeCell ref="A55:Q55"/>
    <mergeCell ref="A7:Q7"/>
    <mergeCell ref="L1:Q1"/>
    <mergeCell ref="A3:Q3"/>
    <mergeCell ref="A4:Q4"/>
    <mergeCell ref="A5:Q5"/>
    <mergeCell ref="A6:Q6"/>
    <mergeCell ref="A9:Q9"/>
    <mergeCell ref="A11:A14"/>
    <mergeCell ref="B11:B14"/>
    <mergeCell ref="C11:C14"/>
    <mergeCell ref="A16:Q16"/>
    <mergeCell ref="D11:Q11"/>
    <mergeCell ref="Q12:Q14"/>
    <mergeCell ref="D13:D14"/>
  </mergeCells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="90" zoomScaleNormal="80" zoomScaleSheetLayoutView="90" workbookViewId="0">
      <pane xSplit="2" ySplit="12" topLeftCell="C26" activePane="bottomRight" state="frozen"/>
      <selection pane="topRight" activeCell="C1" sqref="C1"/>
      <selection pane="bottomLeft" activeCell="A13" sqref="A13"/>
      <selection pane="bottomRight" activeCell="J9" sqref="J9"/>
    </sheetView>
  </sheetViews>
  <sheetFormatPr defaultColWidth="0" defaultRowHeight="12.75" x14ac:dyDescent="0.2"/>
  <cols>
    <col min="1" max="1" width="5.7109375" style="295" customWidth="1"/>
    <col min="2" max="2" width="30" style="295" customWidth="1"/>
    <col min="3" max="3" width="11.85546875" style="295" customWidth="1"/>
    <col min="4" max="4" width="12" style="295" customWidth="1"/>
    <col min="5" max="5" width="10.7109375" style="295" customWidth="1"/>
    <col min="6" max="6" width="12.85546875" style="295" customWidth="1"/>
    <col min="7" max="7" width="11" style="295" customWidth="1"/>
    <col min="8" max="8" width="11.7109375" style="295" customWidth="1"/>
    <col min="9" max="9" width="11" style="295" customWidth="1"/>
    <col min="10" max="10" width="12" style="295" customWidth="1"/>
    <col min="11" max="11" width="11" style="295" customWidth="1"/>
    <col min="12" max="12" width="12.140625" style="295" customWidth="1"/>
    <col min="13" max="13" width="11" style="295" customWidth="1"/>
    <col min="14" max="14" width="12.42578125" style="295" customWidth="1"/>
    <col min="15" max="17" width="11" style="295" customWidth="1"/>
    <col min="18" max="232" width="9.140625" style="295" customWidth="1"/>
    <col min="233" max="233" width="39.85546875" style="295" customWidth="1"/>
    <col min="234" max="234" width="11.140625" style="295" customWidth="1"/>
    <col min="235" max="235" width="0" style="295" hidden="1" customWidth="1"/>
    <col min="236" max="236" width="9.5703125" style="295" customWidth="1"/>
    <col min="237" max="237" width="6.5703125" style="295" customWidth="1"/>
    <col min="238" max="16384" width="0" style="295" hidden="1"/>
  </cols>
  <sheetData>
    <row r="1" spans="1:17" ht="50.25" customHeight="1" x14ac:dyDescent="0.2">
      <c r="L1" s="457" t="s">
        <v>5</v>
      </c>
      <c r="M1" s="457"/>
      <c r="N1" s="457"/>
      <c r="O1" s="457"/>
      <c r="P1" s="457"/>
      <c r="Q1" s="457"/>
    </row>
    <row r="3" spans="1:17" ht="15" customHeight="1" x14ac:dyDescent="0.2">
      <c r="A3" s="432" t="s">
        <v>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</row>
    <row r="4" spans="1:17" ht="15" customHeight="1" x14ac:dyDescent="0.2">
      <c r="A4" s="432" t="s">
        <v>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</row>
    <row r="5" spans="1:17" ht="15" customHeight="1" x14ac:dyDescent="0.2">
      <c r="A5" s="432" t="s">
        <v>6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</row>
    <row r="6" spans="1:17" ht="15" customHeight="1" x14ac:dyDescent="0.2">
      <c r="A6" s="432" t="s">
        <v>542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</row>
    <row r="7" spans="1:17" ht="15" customHeight="1" x14ac:dyDescent="0.2">
      <c r="A7" s="461" t="s">
        <v>72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</row>
    <row r="8" spans="1:17" ht="15" customHeight="1" x14ac:dyDescent="0.2">
      <c r="A8" s="462" t="s">
        <v>248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</row>
    <row r="9" spans="1:17" x14ac:dyDescent="0.2">
      <c r="L9" s="4"/>
      <c r="M9" s="4"/>
      <c r="N9" s="4"/>
      <c r="O9" s="4"/>
      <c r="Q9" s="4" t="s">
        <v>7</v>
      </c>
    </row>
    <row r="10" spans="1:17" s="2" customFormat="1" ht="16.5" customHeight="1" x14ac:dyDescent="0.25">
      <c r="A10" s="433" t="s">
        <v>31</v>
      </c>
      <c r="B10" s="436" t="s">
        <v>0</v>
      </c>
      <c r="C10" s="436" t="s">
        <v>514</v>
      </c>
      <c r="D10" s="431" t="s">
        <v>8</v>
      </c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</row>
    <row r="11" spans="1:17" s="2" customFormat="1" ht="38.25" customHeight="1" x14ac:dyDescent="0.25">
      <c r="A11" s="434"/>
      <c r="B11" s="436"/>
      <c r="C11" s="436"/>
      <c r="D11" s="431" t="s">
        <v>396</v>
      </c>
      <c r="E11" s="431"/>
      <c r="F11" s="431"/>
      <c r="G11" s="431"/>
      <c r="H11" s="436" t="s">
        <v>36</v>
      </c>
      <c r="I11" s="431"/>
      <c r="J11" s="431"/>
      <c r="K11" s="431"/>
      <c r="L11" s="436" t="s">
        <v>35</v>
      </c>
      <c r="M11" s="431"/>
      <c r="N11" s="431"/>
      <c r="O11" s="431"/>
      <c r="P11" s="436" t="s">
        <v>397</v>
      </c>
      <c r="Q11" s="436" t="s">
        <v>398</v>
      </c>
    </row>
    <row r="12" spans="1:17" s="2" customFormat="1" ht="20.25" customHeight="1" x14ac:dyDescent="0.25">
      <c r="A12" s="434"/>
      <c r="B12" s="436"/>
      <c r="C12" s="436"/>
      <c r="D12" s="431" t="s">
        <v>3</v>
      </c>
      <c r="E12" s="431" t="s">
        <v>13</v>
      </c>
      <c r="F12" s="431"/>
      <c r="G12" s="431"/>
      <c r="H12" s="431" t="s">
        <v>3</v>
      </c>
      <c r="I12" s="431" t="s">
        <v>13</v>
      </c>
      <c r="J12" s="431"/>
      <c r="K12" s="431"/>
      <c r="L12" s="431" t="s">
        <v>3</v>
      </c>
      <c r="M12" s="431" t="s">
        <v>13</v>
      </c>
      <c r="N12" s="431"/>
      <c r="O12" s="431"/>
      <c r="P12" s="436"/>
      <c r="Q12" s="436"/>
    </row>
    <row r="13" spans="1:17" s="2" customFormat="1" ht="69" customHeight="1" x14ac:dyDescent="0.25">
      <c r="A13" s="435"/>
      <c r="B13" s="436"/>
      <c r="C13" s="436"/>
      <c r="D13" s="431"/>
      <c r="E13" s="293" t="s">
        <v>4</v>
      </c>
      <c r="F13" s="293" t="s">
        <v>1</v>
      </c>
      <c r="G13" s="293" t="s">
        <v>14</v>
      </c>
      <c r="H13" s="431"/>
      <c r="I13" s="293" t="s">
        <v>4</v>
      </c>
      <c r="J13" s="293" t="s">
        <v>1</v>
      </c>
      <c r="K13" s="293" t="s">
        <v>14</v>
      </c>
      <c r="L13" s="431"/>
      <c r="M13" s="293" t="s">
        <v>4</v>
      </c>
      <c r="N13" s="293" t="s">
        <v>1</v>
      </c>
      <c r="O13" s="293" t="s">
        <v>14</v>
      </c>
      <c r="P13" s="436"/>
      <c r="Q13" s="436"/>
    </row>
    <row r="14" spans="1:17" ht="15.75" customHeight="1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</row>
    <row r="15" spans="1:17" ht="27" customHeight="1" x14ac:dyDescent="0.2">
      <c r="A15" s="458" t="s">
        <v>424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60"/>
    </row>
    <row r="16" spans="1:17" s="3" customFormat="1" ht="52.5" customHeight="1" x14ac:dyDescent="0.2">
      <c r="A16" s="301" t="s">
        <v>15</v>
      </c>
      <c r="B16" s="12" t="s">
        <v>16</v>
      </c>
      <c r="C16" s="256">
        <f>C17</f>
        <v>2891</v>
      </c>
      <c r="D16" s="256">
        <f t="shared" ref="D16:O16" si="0">D17</f>
        <v>2891</v>
      </c>
      <c r="E16" s="256">
        <f t="shared" si="0"/>
        <v>0</v>
      </c>
      <c r="F16" s="256">
        <f t="shared" si="0"/>
        <v>2891</v>
      </c>
      <c r="G16" s="256">
        <f t="shared" si="0"/>
        <v>0</v>
      </c>
      <c r="H16" s="256">
        <f t="shared" si="0"/>
        <v>2890.21162</v>
      </c>
      <c r="I16" s="256">
        <f t="shared" si="0"/>
        <v>0</v>
      </c>
      <c r="J16" s="256">
        <f t="shared" si="0"/>
        <v>2890.21162</v>
      </c>
      <c r="K16" s="256">
        <f t="shared" si="0"/>
        <v>0</v>
      </c>
      <c r="L16" s="256">
        <f t="shared" si="0"/>
        <v>2890.21162</v>
      </c>
      <c r="M16" s="256">
        <f t="shared" si="0"/>
        <v>0</v>
      </c>
      <c r="N16" s="256">
        <f t="shared" si="0"/>
        <v>2890.21162</v>
      </c>
      <c r="O16" s="256">
        <f t="shared" si="0"/>
        <v>0</v>
      </c>
      <c r="P16" s="302">
        <f t="shared" ref="P16:P17" si="1">H16/D16</f>
        <v>1</v>
      </c>
      <c r="Q16" s="302">
        <f t="shared" ref="Q16:Q17" si="2">L16/D16</f>
        <v>1</v>
      </c>
    </row>
    <row r="17" spans="1:17" ht="43.5" customHeight="1" x14ac:dyDescent="0.2">
      <c r="A17" s="301" t="s">
        <v>17</v>
      </c>
      <c r="B17" s="303" t="s">
        <v>18</v>
      </c>
      <c r="C17" s="256">
        <f>C18+C19+C20+C21+C22</f>
        <v>2891</v>
      </c>
      <c r="D17" s="256">
        <f t="shared" ref="D17:O17" si="3">D18+D19+D20+D21+D22</f>
        <v>2891</v>
      </c>
      <c r="E17" s="256">
        <f t="shared" si="3"/>
        <v>0</v>
      </c>
      <c r="F17" s="256">
        <f t="shared" si="3"/>
        <v>2891</v>
      </c>
      <c r="G17" s="256">
        <f t="shared" si="3"/>
        <v>0</v>
      </c>
      <c r="H17" s="256">
        <f t="shared" si="3"/>
        <v>2890.21162</v>
      </c>
      <c r="I17" s="256">
        <f t="shared" si="3"/>
        <v>0</v>
      </c>
      <c r="J17" s="256">
        <f t="shared" si="3"/>
        <v>2890.21162</v>
      </c>
      <c r="K17" s="256">
        <f t="shared" si="3"/>
        <v>0</v>
      </c>
      <c r="L17" s="256">
        <f t="shared" si="3"/>
        <v>2890.21162</v>
      </c>
      <c r="M17" s="256">
        <f t="shared" si="3"/>
        <v>0</v>
      </c>
      <c r="N17" s="256">
        <f t="shared" si="3"/>
        <v>2890.21162</v>
      </c>
      <c r="O17" s="256">
        <f t="shared" si="3"/>
        <v>0</v>
      </c>
      <c r="P17" s="302">
        <f t="shared" si="1"/>
        <v>1</v>
      </c>
      <c r="Q17" s="302">
        <f t="shared" si="2"/>
        <v>1</v>
      </c>
    </row>
    <row r="18" spans="1:17" s="3" customFormat="1" ht="39.75" customHeight="1" x14ac:dyDescent="0.2">
      <c r="A18" s="7"/>
      <c r="B18" s="8" t="s">
        <v>19</v>
      </c>
      <c r="C18" s="250">
        <v>0</v>
      </c>
      <c r="D18" s="250">
        <f t="shared" ref="D18:D22" si="4">E18+F18+G18</f>
        <v>0</v>
      </c>
      <c r="E18" s="250"/>
      <c r="F18" s="250">
        <f>C18</f>
        <v>0</v>
      </c>
      <c r="G18" s="250"/>
      <c r="H18" s="250">
        <f t="shared" ref="H18:H22" si="5">I18+J18+K18</f>
        <v>0</v>
      </c>
      <c r="I18" s="250"/>
      <c r="J18" s="250">
        <v>0</v>
      </c>
      <c r="K18" s="250"/>
      <c r="L18" s="250">
        <f t="shared" ref="L18:L22" si="6">M18+N18+O18</f>
        <v>0</v>
      </c>
      <c r="M18" s="250"/>
      <c r="N18" s="250">
        <v>0</v>
      </c>
      <c r="O18" s="250"/>
      <c r="P18" s="304">
        <v>0</v>
      </c>
      <c r="Q18" s="304">
        <v>0</v>
      </c>
    </row>
    <row r="19" spans="1:17" ht="46.5" customHeight="1" x14ac:dyDescent="0.2">
      <c r="A19" s="7"/>
      <c r="B19" s="8" t="s">
        <v>490</v>
      </c>
      <c r="C19" s="204">
        <v>1908.7464</v>
      </c>
      <c r="D19" s="250">
        <f t="shared" si="4"/>
        <v>1908.7464</v>
      </c>
      <c r="E19" s="250"/>
      <c r="F19" s="250">
        <f>C19</f>
        <v>1908.7464</v>
      </c>
      <c r="G19" s="250"/>
      <c r="H19" s="250">
        <f t="shared" si="5"/>
        <v>1908.00152</v>
      </c>
      <c r="I19" s="250"/>
      <c r="J19" s="250">
        <v>1908.00152</v>
      </c>
      <c r="K19" s="250"/>
      <c r="L19" s="250">
        <f t="shared" si="6"/>
        <v>1908.00152</v>
      </c>
      <c r="M19" s="250"/>
      <c r="N19" s="250">
        <f>J19</f>
        <v>1908.00152</v>
      </c>
      <c r="O19" s="250"/>
      <c r="P19" s="305">
        <f t="shared" ref="P19:P23" si="7">H19/D19</f>
        <v>0.99960000000000004</v>
      </c>
      <c r="Q19" s="305">
        <f>L19/D19</f>
        <v>0.99960000000000004</v>
      </c>
    </row>
    <row r="20" spans="1:17" ht="48.75" customHeight="1" x14ac:dyDescent="0.2">
      <c r="A20" s="7"/>
      <c r="B20" s="9" t="s">
        <v>543</v>
      </c>
      <c r="C20" s="250">
        <v>787.7</v>
      </c>
      <c r="D20" s="250">
        <f t="shared" si="4"/>
        <v>787.7</v>
      </c>
      <c r="E20" s="250"/>
      <c r="F20" s="250">
        <f>C20</f>
        <v>787.7</v>
      </c>
      <c r="G20" s="250"/>
      <c r="H20" s="250">
        <f t="shared" si="5"/>
        <v>787.67</v>
      </c>
      <c r="I20" s="250"/>
      <c r="J20" s="250">
        <v>787.67</v>
      </c>
      <c r="K20" s="250"/>
      <c r="L20" s="250">
        <f t="shared" si="6"/>
        <v>787.67</v>
      </c>
      <c r="M20" s="250"/>
      <c r="N20" s="250">
        <f>J20</f>
        <v>787.67</v>
      </c>
      <c r="O20" s="250"/>
      <c r="P20" s="15">
        <f t="shared" si="7"/>
        <v>1</v>
      </c>
      <c r="Q20" s="15">
        <f t="shared" ref="Q20:Q23" si="8">L20/D20</f>
        <v>1</v>
      </c>
    </row>
    <row r="21" spans="1:17" s="3" customFormat="1" ht="58.5" customHeight="1" x14ac:dyDescent="0.2">
      <c r="A21" s="7"/>
      <c r="B21" s="10" t="s">
        <v>544</v>
      </c>
      <c r="C21" s="250">
        <v>158</v>
      </c>
      <c r="D21" s="250">
        <f t="shared" si="4"/>
        <v>158</v>
      </c>
      <c r="E21" s="250"/>
      <c r="F21" s="250">
        <f>C21</f>
        <v>158</v>
      </c>
      <c r="G21" s="250"/>
      <c r="H21" s="250">
        <f t="shared" si="5"/>
        <v>157.98650000000001</v>
      </c>
      <c r="I21" s="250"/>
      <c r="J21" s="250">
        <v>157.98650000000001</v>
      </c>
      <c r="K21" s="250"/>
      <c r="L21" s="250">
        <f t="shared" si="6"/>
        <v>157.98650000000001</v>
      </c>
      <c r="M21" s="250"/>
      <c r="N21" s="250">
        <f>J21</f>
        <v>157.98650000000001</v>
      </c>
      <c r="O21" s="250"/>
      <c r="P21" s="15">
        <f t="shared" si="7"/>
        <v>1</v>
      </c>
      <c r="Q21" s="15">
        <f t="shared" si="8"/>
        <v>1</v>
      </c>
    </row>
    <row r="22" spans="1:17" s="3" customFormat="1" ht="53.25" customHeight="1" x14ac:dyDescent="0.2">
      <c r="A22" s="7"/>
      <c r="B22" s="10" t="s">
        <v>473</v>
      </c>
      <c r="C22" s="250">
        <v>36.553600000000003</v>
      </c>
      <c r="D22" s="250">
        <f t="shared" si="4"/>
        <v>36.553600000000003</v>
      </c>
      <c r="E22" s="250"/>
      <c r="F22" s="250">
        <f>C22</f>
        <v>36.553600000000003</v>
      </c>
      <c r="G22" s="250"/>
      <c r="H22" s="250">
        <f t="shared" si="5"/>
        <v>36.553600000000003</v>
      </c>
      <c r="I22" s="250"/>
      <c r="J22" s="250">
        <v>36.553600000000003</v>
      </c>
      <c r="K22" s="250"/>
      <c r="L22" s="250">
        <f t="shared" si="6"/>
        <v>36.553600000000003</v>
      </c>
      <c r="M22" s="250"/>
      <c r="N22" s="250">
        <f>J22</f>
        <v>36.553600000000003</v>
      </c>
      <c r="O22" s="250"/>
      <c r="P22" s="15">
        <f t="shared" si="7"/>
        <v>1</v>
      </c>
      <c r="Q22" s="15">
        <f t="shared" si="8"/>
        <v>1</v>
      </c>
    </row>
    <row r="23" spans="1:17" s="13" customFormat="1" ht="21" customHeight="1" x14ac:dyDescent="0.25">
      <c r="A23" s="306"/>
      <c r="B23" s="307" t="s">
        <v>33</v>
      </c>
      <c r="C23" s="308">
        <f t="shared" ref="C23:O23" si="9">C16</f>
        <v>2891</v>
      </c>
      <c r="D23" s="308">
        <f t="shared" si="9"/>
        <v>2891</v>
      </c>
      <c r="E23" s="308">
        <f t="shared" si="9"/>
        <v>0</v>
      </c>
      <c r="F23" s="308">
        <f t="shared" si="9"/>
        <v>2891</v>
      </c>
      <c r="G23" s="308">
        <f t="shared" si="9"/>
        <v>0</v>
      </c>
      <c r="H23" s="308">
        <f t="shared" si="9"/>
        <v>2890.21162</v>
      </c>
      <c r="I23" s="308">
        <f t="shared" si="9"/>
        <v>0</v>
      </c>
      <c r="J23" s="308">
        <f t="shared" si="9"/>
        <v>2890.21162</v>
      </c>
      <c r="K23" s="308">
        <f t="shared" si="9"/>
        <v>0</v>
      </c>
      <c r="L23" s="308">
        <f t="shared" si="9"/>
        <v>2890.21162</v>
      </c>
      <c r="M23" s="308">
        <f t="shared" si="9"/>
        <v>0</v>
      </c>
      <c r="N23" s="308">
        <f t="shared" si="9"/>
        <v>2890.21162</v>
      </c>
      <c r="O23" s="308">
        <f t="shared" si="9"/>
        <v>0</v>
      </c>
      <c r="P23" s="309">
        <f t="shared" si="7"/>
        <v>1</v>
      </c>
      <c r="Q23" s="309">
        <f t="shared" si="8"/>
        <v>1</v>
      </c>
    </row>
    <row r="24" spans="1:17" ht="19.5" customHeight="1" x14ac:dyDescent="0.2">
      <c r="A24" s="458" t="s">
        <v>32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60"/>
    </row>
    <row r="25" spans="1:17" ht="85.5" customHeight="1" x14ac:dyDescent="0.2">
      <c r="A25" s="301" t="s">
        <v>22</v>
      </c>
      <c r="B25" s="303" t="s">
        <v>23</v>
      </c>
      <c r="C25" s="256">
        <f>C26+C28</f>
        <v>378</v>
      </c>
      <c r="D25" s="256">
        <f t="shared" ref="D25:O25" si="10">D26+D28</f>
        <v>378</v>
      </c>
      <c r="E25" s="256">
        <f t="shared" si="10"/>
        <v>0</v>
      </c>
      <c r="F25" s="256">
        <f t="shared" si="10"/>
        <v>378</v>
      </c>
      <c r="G25" s="256">
        <f t="shared" si="10"/>
        <v>0</v>
      </c>
      <c r="H25" s="256">
        <f t="shared" si="10"/>
        <v>350.31200000000001</v>
      </c>
      <c r="I25" s="256">
        <f t="shared" si="10"/>
        <v>0</v>
      </c>
      <c r="J25" s="256">
        <f t="shared" si="10"/>
        <v>350.31200000000001</v>
      </c>
      <c r="K25" s="256">
        <f t="shared" si="10"/>
        <v>0</v>
      </c>
      <c r="L25" s="256">
        <f t="shared" si="10"/>
        <v>350.31200000000001</v>
      </c>
      <c r="M25" s="256">
        <f t="shared" si="10"/>
        <v>0</v>
      </c>
      <c r="N25" s="256">
        <f t="shared" si="10"/>
        <v>350.31200000000001</v>
      </c>
      <c r="O25" s="256">
        <f t="shared" si="10"/>
        <v>0</v>
      </c>
      <c r="P25" s="14">
        <f t="shared" ref="P25:P27" si="11">H25/D25</f>
        <v>0.92700000000000005</v>
      </c>
      <c r="Q25" s="14">
        <f t="shared" ref="Q25:Q27" si="12">L25/D25</f>
        <v>0.92700000000000005</v>
      </c>
    </row>
    <row r="26" spans="1:17" ht="48.75" customHeight="1" x14ac:dyDescent="0.2">
      <c r="A26" s="301" t="s">
        <v>25</v>
      </c>
      <c r="B26" s="303" t="s">
        <v>26</v>
      </c>
      <c r="C26" s="256">
        <f>C27</f>
        <v>40</v>
      </c>
      <c r="D26" s="256">
        <f t="shared" ref="D26:O26" si="13">D27</f>
        <v>40</v>
      </c>
      <c r="E26" s="256">
        <f t="shared" si="13"/>
        <v>0</v>
      </c>
      <c r="F26" s="256">
        <f t="shared" si="13"/>
        <v>40</v>
      </c>
      <c r="G26" s="256">
        <f t="shared" si="13"/>
        <v>0</v>
      </c>
      <c r="H26" s="256">
        <f t="shared" si="13"/>
        <v>12.311999999999999</v>
      </c>
      <c r="I26" s="256">
        <f t="shared" si="13"/>
        <v>0</v>
      </c>
      <c r="J26" s="256">
        <f t="shared" si="13"/>
        <v>12.311999999999999</v>
      </c>
      <c r="K26" s="256">
        <f t="shared" si="13"/>
        <v>0</v>
      </c>
      <c r="L26" s="256">
        <f t="shared" si="13"/>
        <v>12.311999999999999</v>
      </c>
      <c r="M26" s="256">
        <f t="shared" si="13"/>
        <v>0</v>
      </c>
      <c r="N26" s="256">
        <f t="shared" si="13"/>
        <v>12.311999999999999</v>
      </c>
      <c r="O26" s="256">
        <f t="shared" si="13"/>
        <v>0</v>
      </c>
      <c r="P26" s="14">
        <f t="shared" si="11"/>
        <v>0.308</v>
      </c>
      <c r="Q26" s="14">
        <f t="shared" si="12"/>
        <v>0.308</v>
      </c>
    </row>
    <row r="27" spans="1:17" ht="90" customHeight="1" x14ac:dyDescent="0.2">
      <c r="A27" s="292"/>
      <c r="B27" s="9" t="s">
        <v>27</v>
      </c>
      <c r="C27" s="250">
        <v>40</v>
      </c>
      <c r="D27" s="250">
        <f t="shared" ref="D27" si="14">E27+F27+G27</f>
        <v>40</v>
      </c>
      <c r="E27" s="250"/>
      <c r="F27" s="250">
        <f>C27</f>
        <v>40</v>
      </c>
      <c r="G27" s="250"/>
      <c r="H27" s="250">
        <f t="shared" ref="H27" si="15">I27+J27+K27</f>
        <v>12.311999999999999</v>
      </c>
      <c r="I27" s="250"/>
      <c r="J27" s="250">
        <v>12.311999999999999</v>
      </c>
      <c r="K27" s="250"/>
      <c r="L27" s="250">
        <f t="shared" ref="L27" si="16">M27+N27+O27</f>
        <v>12.311999999999999</v>
      </c>
      <c r="M27" s="250"/>
      <c r="N27" s="250">
        <f>J27</f>
        <v>12.311999999999999</v>
      </c>
      <c r="O27" s="250"/>
      <c r="P27" s="15">
        <f t="shared" si="11"/>
        <v>0.308</v>
      </c>
      <c r="Q27" s="15">
        <f t="shared" si="12"/>
        <v>0.308</v>
      </c>
    </row>
    <row r="28" spans="1:17" ht="50.25" customHeight="1" x14ac:dyDescent="0.2">
      <c r="A28" s="301" t="s">
        <v>28</v>
      </c>
      <c r="B28" s="303" t="s">
        <v>29</v>
      </c>
      <c r="C28" s="256">
        <f>C31+C29+C30</f>
        <v>338</v>
      </c>
      <c r="D28" s="256">
        <f>D31+D29+D30</f>
        <v>338</v>
      </c>
      <c r="E28" s="256">
        <f t="shared" ref="E28:O28" si="17">E31+E29</f>
        <v>0</v>
      </c>
      <c r="F28" s="256">
        <f>F31+F29+F30</f>
        <v>338</v>
      </c>
      <c r="G28" s="256">
        <f t="shared" si="17"/>
        <v>0</v>
      </c>
      <c r="H28" s="256">
        <f>H31+H29+H30</f>
        <v>338</v>
      </c>
      <c r="I28" s="256">
        <f t="shared" si="17"/>
        <v>0</v>
      </c>
      <c r="J28" s="256">
        <f>J31+J29+J30</f>
        <v>338</v>
      </c>
      <c r="K28" s="256">
        <f t="shared" si="17"/>
        <v>0</v>
      </c>
      <c r="L28" s="256">
        <f>L31+L29+L30</f>
        <v>338</v>
      </c>
      <c r="M28" s="256">
        <f t="shared" si="17"/>
        <v>0</v>
      </c>
      <c r="N28" s="310">
        <f>N31+N29+N30</f>
        <v>338</v>
      </c>
      <c r="O28" s="256">
        <f t="shared" si="17"/>
        <v>0</v>
      </c>
      <c r="P28" s="14">
        <v>0</v>
      </c>
      <c r="Q28" s="14">
        <v>0</v>
      </c>
    </row>
    <row r="29" spans="1:17" ht="33.75" customHeight="1" x14ac:dyDescent="0.2">
      <c r="A29" s="292"/>
      <c r="B29" s="9" t="s">
        <v>425</v>
      </c>
      <c r="C29" s="250">
        <v>229</v>
      </c>
      <c r="D29" s="250">
        <f>E29+F29+G29</f>
        <v>229</v>
      </c>
      <c r="E29" s="250"/>
      <c r="F29" s="250">
        <f>C29</f>
        <v>229</v>
      </c>
      <c r="G29" s="250"/>
      <c r="H29" s="250">
        <f>I29+J29+K29</f>
        <v>229</v>
      </c>
      <c r="I29" s="250"/>
      <c r="J29" s="250">
        <v>229</v>
      </c>
      <c r="K29" s="250"/>
      <c r="L29" s="250">
        <f>M29+N29+O29</f>
        <v>229</v>
      </c>
      <c r="M29" s="250"/>
      <c r="N29" s="250">
        <v>229</v>
      </c>
      <c r="O29" s="250"/>
      <c r="P29" s="15">
        <f t="shared" ref="P29:P30" si="18">H29/D29</f>
        <v>1</v>
      </c>
      <c r="Q29" s="15">
        <f t="shared" ref="Q29:Q30" si="19">L29/D29</f>
        <v>1</v>
      </c>
    </row>
    <row r="30" spans="1:17" ht="33.75" customHeight="1" x14ac:dyDescent="0.2">
      <c r="A30" s="292"/>
      <c r="B30" s="9" t="s">
        <v>426</v>
      </c>
      <c r="C30" s="250">
        <v>109</v>
      </c>
      <c r="D30" s="250">
        <f>E30+F30+G30</f>
        <v>109</v>
      </c>
      <c r="E30" s="250"/>
      <c r="F30" s="250">
        <f>C30</f>
        <v>109</v>
      </c>
      <c r="G30" s="250"/>
      <c r="H30" s="250">
        <f>I30+J30+K30</f>
        <v>109</v>
      </c>
      <c r="I30" s="250"/>
      <c r="J30" s="250">
        <v>109</v>
      </c>
      <c r="K30" s="250"/>
      <c r="L30" s="250">
        <f>M30+N30+O30</f>
        <v>109</v>
      </c>
      <c r="M30" s="250"/>
      <c r="N30" s="250">
        <v>109</v>
      </c>
      <c r="O30" s="250"/>
      <c r="P30" s="15">
        <f t="shared" si="18"/>
        <v>1</v>
      </c>
      <c r="Q30" s="15">
        <f t="shared" si="19"/>
        <v>1</v>
      </c>
    </row>
    <row r="31" spans="1:17" ht="36" customHeight="1" x14ac:dyDescent="0.2">
      <c r="A31" s="292"/>
      <c r="B31" s="9" t="s">
        <v>30</v>
      </c>
      <c r="C31" s="250">
        <v>0</v>
      </c>
      <c r="D31" s="250">
        <f>E31+F31+G31</f>
        <v>0</v>
      </c>
      <c r="E31" s="250"/>
      <c r="F31" s="250">
        <f>C31</f>
        <v>0</v>
      </c>
      <c r="G31" s="250"/>
      <c r="H31" s="250">
        <f>I31+J31+K31</f>
        <v>0</v>
      </c>
      <c r="I31" s="250"/>
      <c r="J31" s="250">
        <v>0</v>
      </c>
      <c r="K31" s="250"/>
      <c r="L31" s="250">
        <f>M31+N31+O31</f>
        <v>0</v>
      </c>
      <c r="M31" s="250"/>
      <c r="N31" s="250">
        <v>0</v>
      </c>
      <c r="O31" s="250"/>
      <c r="P31" s="15"/>
      <c r="Q31" s="15"/>
    </row>
    <row r="32" spans="1:17" s="13" customFormat="1" ht="21" customHeight="1" x14ac:dyDescent="0.25">
      <c r="A32" s="306"/>
      <c r="B32" s="307" t="s">
        <v>34</v>
      </c>
      <c r="C32" s="308">
        <f>C25</f>
        <v>378</v>
      </c>
      <c r="D32" s="308">
        <f t="shared" ref="D32:O32" si="20">D25</f>
        <v>378</v>
      </c>
      <c r="E32" s="308">
        <f t="shared" si="20"/>
        <v>0</v>
      </c>
      <c r="F32" s="308">
        <f t="shared" si="20"/>
        <v>378</v>
      </c>
      <c r="G32" s="308">
        <f t="shared" si="20"/>
        <v>0</v>
      </c>
      <c r="H32" s="308">
        <f t="shared" si="20"/>
        <v>350.31200000000001</v>
      </c>
      <c r="I32" s="308">
        <f t="shared" si="20"/>
        <v>0</v>
      </c>
      <c r="J32" s="308">
        <f t="shared" si="20"/>
        <v>350.31200000000001</v>
      </c>
      <c r="K32" s="308">
        <f t="shared" si="20"/>
        <v>0</v>
      </c>
      <c r="L32" s="308">
        <f t="shared" si="20"/>
        <v>350.31200000000001</v>
      </c>
      <c r="M32" s="308">
        <f t="shared" si="20"/>
        <v>0</v>
      </c>
      <c r="N32" s="308">
        <f t="shared" si="20"/>
        <v>350.31200000000001</v>
      </c>
      <c r="O32" s="308">
        <f t="shared" si="20"/>
        <v>0</v>
      </c>
      <c r="P32" s="309">
        <f>H32/D32</f>
        <v>0.92700000000000005</v>
      </c>
      <c r="Q32" s="309">
        <f t="shared" ref="Q32:Q33" si="21">L32/D32</f>
        <v>0.92700000000000005</v>
      </c>
    </row>
    <row r="33" spans="1:17" s="16" customFormat="1" ht="21" customHeight="1" x14ac:dyDescent="0.25">
      <c r="A33" s="311"/>
      <c r="B33" s="312" t="s">
        <v>545</v>
      </c>
      <c r="C33" s="313">
        <f t="shared" ref="C33:O33" si="22">C23+C32</f>
        <v>3269</v>
      </c>
      <c r="D33" s="313">
        <f t="shared" si="22"/>
        <v>3269</v>
      </c>
      <c r="E33" s="313">
        <f t="shared" si="22"/>
        <v>0</v>
      </c>
      <c r="F33" s="313">
        <f t="shared" si="22"/>
        <v>3269</v>
      </c>
      <c r="G33" s="313">
        <f t="shared" si="22"/>
        <v>0</v>
      </c>
      <c r="H33" s="313">
        <f t="shared" si="22"/>
        <v>3240.5236199999999</v>
      </c>
      <c r="I33" s="313">
        <f t="shared" si="22"/>
        <v>0</v>
      </c>
      <c r="J33" s="313">
        <f t="shared" si="22"/>
        <v>3240.5236199999999</v>
      </c>
      <c r="K33" s="313">
        <f t="shared" si="22"/>
        <v>0</v>
      </c>
      <c r="L33" s="313">
        <f t="shared" si="22"/>
        <v>3240.5236199999999</v>
      </c>
      <c r="M33" s="313">
        <f t="shared" si="22"/>
        <v>0</v>
      </c>
      <c r="N33" s="313">
        <f t="shared" si="22"/>
        <v>3240.5236199999999</v>
      </c>
      <c r="O33" s="313">
        <f t="shared" si="22"/>
        <v>0</v>
      </c>
      <c r="P33" s="314">
        <f>H33/D33</f>
        <v>0.99099999999999999</v>
      </c>
      <c r="Q33" s="314">
        <f t="shared" si="21"/>
        <v>0.99099999999999999</v>
      </c>
    </row>
    <row r="34" spans="1:17" x14ac:dyDescent="0.2">
      <c r="C34" s="113"/>
    </row>
    <row r="37" spans="1:17" x14ac:dyDescent="0.2">
      <c r="L37" s="295">
        <f>4046.79-L33</f>
        <v>806.3</v>
      </c>
    </row>
  </sheetData>
  <mergeCells count="24">
    <mergeCell ref="A24:Q24"/>
    <mergeCell ref="A7:Q7"/>
    <mergeCell ref="A8:Q8"/>
    <mergeCell ref="A10:A13"/>
    <mergeCell ref="B10:B13"/>
    <mergeCell ref="C10:C13"/>
    <mergeCell ref="D10:Q10"/>
    <mergeCell ref="D11:G11"/>
    <mergeCell ref="H11:K11"/>
    <mergeCell ref="L11:O11"/>
    <mergeCell ref="P11:P13"/>
    <mergeCell ref="A15:Q15"/>
    <mergeCell ref="Q11:Q13"/>
    <mergeCell ref="D12:D13"/>
    <mergeCell ref="E12:G12"/>
    <mergeCell ref="H12:H13"/>
    <mergeCell ref="I12:K12"/>
    <mergeCell ref="L12:L13"/>
    <mergeCell ref="M12:O12"/>
    <mergeCell ref="L1:Q1"/>
    <mergeCell ref="A3:Q3"/>
    <mergeCell ref="A4:Q4"/>
    <mergeCell ref="A5:Q5"/>
    <mergeCell ref="A6:Q6"/>
  </mergeCells>
  <phoneticPr fontId="2" type="noConversion"/>
  <printOptions horizontalCentered="1"/>
  <pageMargins left="0" right="0" top="0.59055118110236227" bottom="0" header="0" footer="0"/>
  <pageSetup paperSize="9" scale="68" orientation="landscape" r:id="rId1"/>
  <rowBreaks count="2" manualBreakCount="2">
    <brk id="23" max="16" man="1"/>
    <brk id="3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view="pageBreakPreview" topLeftCell="A42" zoomScale="60" zoomScaleNormal="70" workbookViewId="0">
      <selection activeCell="A9" sqref="A9:Q9"/>
    </sheetView>
  </sheetViews>
  <sheetFormatPr defaultColWidth="8.85546875" defaultRowHeight="15" x14ac:dyDescent="0.25"/>
  <cols>
    <col min="1" max="1" width="6.7109375" style="28" customWidth="1"/>
    <col min="2" max="2" width="32.85546875" style="28" customWidth="1"/>
    <col min="3" max="3" width="18" style="28" customWidth="1"/>
    <col min="4" max="4" width="13.42578125" style="28" customWidth="1"/>
    <col min="5" max="5" width="12.85546875" style="28" customWidth="1"/>
    <col min="6" max="6" width="15" style="28" customWidth="1"/>
    <col min="7" max="7" width="8.7109375" style="28" customWidth="1"/>
    <col min="8" max="8" width="15.5703125" style="29" customWidth="1"/>
    <col min="9" max="9" width="11.28515625" style="29" customWidth="1"/>
    <col min="10" max="10" width="13.42578125" style="28" customWidth="1"/>
    <col min="11" max="11" width="8.28515625" style="28" customWidth="1"/>
    <col min="12" max="12" width="15" style="70" customWidth="1"/>
    <col min="13" max="13" width="11.42578125" style="70" customWidth="1"/>
    <col min="14" max="14" width="13.5703125" style="28" customWidth="1"/>
    <col min="15" max="15" width="8" style="28" customWidth="1"/>
    <col min="16" max="16" width="11.42578125" style="28" customWidth="1"/>
    <col min="17" max="17" width="11.7109375" style="28" customWidth="1"/>
    <col min="18" max="18" width="13.42578125" style="28" customWidth="1"/>
    <col min="19" max="19" width="10.7109375" style="28" customWidth="1"/>
    <col min="20" max="20" width="11.42578125" style="28" customWidth="1"/>
    <col min="21" max="21" width="13" style="28" customWidth="1"/>
    <col min="22" max="22" width="17.85546875" style="28" customWidth="1"/>
    <col min="23" max="256" width="8.85546875" style="28"/>
    <col min="257" max="257" width="6.7109375" style="28" customWidth="1"/>
    <col min="258" max="258" width="32.85546875" style="28" customWidth="1"/>
    <col min="259" max="259" width="18" style="28" customWidth="1"/>
    <col min="260" max="260" width="13.42578125" style="28" customWidth="1"/>
    <col min="261" max="261" width="12.85546875" style="28" customWidth="1"/>
    <col min="262" max="262" width="15" style="28" customWidth="1"/>
    <col min="263" max="263" width="8.7109375" style="28" customWidth="1"/>
    <col min="264" max="264" width="13.140625" style="28" customWidth="1"/>
    <col min="265" max="265" width="11.28515625" style="28" customWidth="1"/>
    <col min="266" max="266" width="13.42578125" style="28" customWidth="1"/>
    <col min="267" max="267" width="8.28515625" style="28" customWidth="1"/>
    <col min="268" max="268" width="15" style="28" customWidth="1"/>
    <col min="269" max="269" width="11.42578125" style="28" customWidth="1"/>
    <col min="270" max="270" width="13.5703125" style="28" customWidth="1"/>
    <col min="271" max="271" width="8" style="28" customWidth="1"/>
    <col min="272" max="272" width="11.42578125" style="28" customWidth="1"/>
    <col min="273" max="273" width="11.7109375" style="28" customWidth="1"/>
    <col min="274" max="274" width="13.42578125" style="28" customWidth="1"/>
    <col min="275" max="275" width="10.7109375" style="28" customWidth="1"/>
    <col min="276" max="276" width="11.42578125" style="28" customWidth="1"/>
    <col min="277" max="277" width="13" style="28" customWidth="1"/>
    <col min="278" max="278" width="17.85546875" style="28" customWidth="1"/>
    <col min="279" max="512" width="8.85546875" style="28"/>
    <col min="513" max="513" width="6.7109375" style="28" customWidth="1"/>
    <col min="514" max="514" width="32.85546875" style="28" customWidth="1"/>
    <col min="515" max="515" width="18" style="28" customWidth="1"/>
    <col min="516" max="516" width="13.42578125" style="28" customWidth="1"/>
    <col min="517" max="517" width="12.85546875" style="28" customWidth="1"/>
    <col min="518" max="518" width="15" style="28" customWidth="1"/>
    <col min="519" max="519" width="8.7109375" style="28" customWidth="1"/>
    <col min="520" max="520" width="13.140625" style="28" customWidth="1"/>
    <col min="521" max="521" width="11.28515625" style="28" customWidth="1"/>
    <col min="522" max="522" width="13.42578125" style="28" customWidth="1"/>
    <col min="523" max="523" width="8.28515625" style="28" customWidth="1"/>
    <col min="524" max="524" width="15" style="28" customWidth="1"/>
    <col min="525" max="525" width="11.42578125" style="28" customWidth="1"/>
    <col min="526" max="526" width="13.5703125" style="28" customWidth="1"/>
    <col min="527" max="527" width="8" style="28" customWidth="1"/>
    <col min="528" max="528" width="11.42578125" style="28" customWidth="1"/>
    <col min="529" max="529" width="11.7109375" style="28" customWidth="1"/>
    <col min="530" max="530" width="13.42578125" style="28" customWidth="1"/>
    <col min="531" max="531" width="10.7109375" style="28" customWidth="1"/>
    <col min="532" max="532" width="11.42578125" style="28" customWidth="1"/>
    <col min="533" max="533" width="13" style="28" customWidth="1"/>
    <col min="534" max="534" width="17.85546875" style="28" customWidth="1"/>
    <col min="535" max="768" width="8.85546875" style="28"/>
    <col min="769" max="769" width="6.7109375" style="28" customWidth="1"/>
    <col min="770" max="770" width="32.85546875" style="28" customWidth="1"/>
    <col min="771" max="771" width="18" style="28" customWidth="1"/>
    <col min="772" max="772" width="13.42578125" style="28" customWidth="1"/>
    <col min="773" max="773" width="12.85546875" style="28" customWidth="1"/>
    <col min="774" max="774" width="15" style="28" customWidth="1"/>
    <col min="775" max="775" width="8.7109375" style="28" customWidth="1"/>
    <col min="776" max="776" width="13.140625" style="28" customWidth="1"/>
    <col min="777" max="777" width="11.28515625" style="28" customWidth="1"/>
    <col min="778" max="778" width="13.42578125" style="28" customWidth="1"/>
    <col min="779" max="779" width="8.28515625" style="28" customWidth="1"/>
    <col min="780" max="780" width="15" style="28" customWidth="1"/>
    <col min="781" max="781" width="11.42578125" style="28" customWidth="1"/>
    <col min="782" max="782" width="13.5703125" style="28" customWidth="1"/>
    <col min="783" max="783" width="8" style="28" customWidth="1"/>
    <col min="784" max="784" width="11.42578125" style="28" customWidth="1"/>
    <col min="785" max="785" width="11.7109375" style="28" customWidth="1"/>
    <col min="786" max="786" width="13.42578125" style="28" customWidth="1"/>
    <col min="787" max="787" width="10.7109375" style="28" customWidth="1"/>
    <col min="788" max="788" width="11.42578125" style="28" customWidth="1"/>
    <col min="789" max="789" width="13" style="28" customWidth="1"/>
    <col min="790" max="790" width="17.85546875" style="28" customWidth="1"/>
    <col min="791" max="1024" width="8.85546875" style="28"/>
    <col min="1025" max="1025" width="6.7109375" style="28" customWidth="1"/>
    <col min="1026" max="1026" width="32.85546875" style="28" customWidth="1"/>
    <col min="1027" max="1027" width="18" style="28" customWidth="1"/>
    <col min="1028" max="1028" width="13.42578125" style="28" customWidth="1"/>
    <col min="1029" max="1029" width="12.85546875" style="28" customWidth="1"/>
    <col min="1030" max="1030" width="15" style="28" customWidth="1"/>
    <col min="1031" max="1031" width="8.7109375" style="28" customWidth="1"/>
    <col min="1032" max="1032" width="13.140625" style="28" customWidth="1"/>
    <col min="1033" max="1033" width="11.28515625" style="28" customWidth="1"/>
    <col min="1034" max="1034" width="13.42578125" style="28" customWidth="1"/>
    <col min="1035" max="1035" width="8.28515625" style="28" customWidth="1"/>
    <col min="1036" max="1036" width="15" style="28" customWidth="1"/>
    <col min="1037" max="1037" width="11.42578125" style="28" customWidth="1"/>
    <col min="1038" max="1038" width="13.5703125" style="28" customWidth="1"/>
    <col min="1039" max="1039" width="8" style="28" customWidth="1"/>
    <col min="1040" max="1040" width="11.42578125" style="28" customWidth="1"/>
    <col min="1041" max="1041" width="11.7109375" style="28" customWidth="1"/>
    <col min="1042" max="1042" width="13.42578125" style="28" customWidth="1"/>
    <col min="1043" max="1043" width="10.7109375" style="28" customWidth="1"/>
    <col min="1044" max="1044" width="11.42578125" style="28" customWidth="1"/>
    <col min="1045" max="1045" width="13" style="28" customWidth="1"/>
    <col min="1046" max="1046" width="17.85546875" style="28" customWidth="1"/>
    <col min="1047" max="1280" width="8.85546875" style="28"/>
    <col min="1281" max="1281" width="6.7109375" style="28" customWidth="1"/>
    <col min="1282" max="1282" width="32.85546875" style="28" customWidth="1"/>
    <col min="1283" max="1283" width="18" style="28" customWidth="1"/>
    <col min="1284" max="1284" width="13.42578125" style="28" customWidth="1"/>
    <col min="1285" max="1285" width="12.85546875" style="28" customWidth="1"/>
    <col min="1286" max="1286" width="15" style="28" customWidth="1"/>
    <col min="1287" max="1287" width="8.7109375" style="28" customWidth="1"/>
    <col min="1288" max="1288" width="13.140625" style="28" customWidth="1"/>
    <col min="1289" max="1289" width="11.28515625" style="28" customWidth="1"/>
    <col min="1290" max="1290" width="13.42578125" style="28" customWidth="1"/>
    <col min="1291" max="1291" width="8.28515625" style="28" customWidth="1"/>
    <col min="1292" max="1292" width="15" style="28" customWidth="1"/>
    <col min="1293" max="1293" width="11.42578125" style="28" customWidth="1"/>
    <col min="1294" max="1294" width="13.5703125" style="28" customWidth="1"/>
    <col min="1295" max="1295" width="8" style="28" customWidth="1"/>
    <col min="1296" max="1296" width="11.42578125" style="28" customWidth="1"/>
    <col min="1297" max="1297" width="11.7109375" style="28" customWidth="1"/>
    <col min="1298" max="1298" width="13.42578125" style="28" customWidth="1"/>
    <col min="1299" max="1299" width="10.7109375" style="28" customWidth="1"/>
    <col min="1300" max="1300" width="11.42578125" style="28" customWidth="1"/>
    <col min="1301" max="1301" width="13" style="28" customWidth="1"/>
    <col min="1302" max="1302" width="17.85546875" style="28" customWidth="1"/>
    <col min="1303" max="1536" width="8.85546875" style="28"/>
    <col min="1537" max="1537" width="6.7109375" style="28" customWidth="1"/>
    <col min="1538" max="1538" width="32.85546875" style="28" customWidth="1"/>
    <col min="1539" max="1539" width="18" style="28" customWidth="1"/>
    <col min="1540" max="1540" width="13.42578125" style="28" customWidth="1"/>
    <col min="1541" max="1541" width="12.85546875" style="28" customWidth="1"/>
    <col min="1542" max="1542" width="15" style="28" customWidth="1"/>
    <col min="1543" max="1543" width="8.7109375" style="28" customWidth="1"/>
    <col min="1544" max="1544" width="13.140625" style="28" customWidth="1"/>
    <col min="1545" max="1545" width="11.28515625" style="28" customWidth="1"/>
    <col min="1546" max="1546" width="13.42578125" style="28" customWidth="1"/>
    <col min="1547" max="1547" width="8.28515625" style="28" customWidth="1"/>
    <col min="1548" max="1548" width="15" style="28" customWidth="1"/>
    <col min="1549" max="1549" width="11.42578125" style="28" customWidth="1"/>
    <col min="1550" max="1550" width="13.5703125" style="28" customWidth="1"/>
    <col min="1551" max="1551" width="8" style="28" customWidth="1"/>
    <col min="1552" max="1552" width="11.42578125" style="28" customWidth="1"/>
    <col min="1553" max="1553" width="11.7109375" style="28" customWidth="1"/>
    <col min="1554" max="1554" width="13.42578125" style="28" customWidth="1"/>
    <col min="1555" max="1555" width="10.7109375" style="28" customWidth="1"/>
    <col min="1556" max="1556" width="11.42578125" style="28" customWidth="1"/>
    <col min="1557" max="1557" width="13" style="28" customWidth="1"/>
    <col min="1558" max="1558" width="17.85546875" style="28" customWidth="1"/>
    <col min="1559" max="1792" width="8.85546875" style="28"/>
    <col min="1793" max="1793" width="6.7109375" style="28" customWidth="1"/>
    <col min="1794" max="1794" width="32.85546875" style="28" customWidth="1"/>
    <col min="1795" max="1795" width="18" style="28" customWidth="1"/>
    <col min="1796" max="1796" width="13.42578125" style="28" customWidth="1"/>
    <col min="1797" max="1797" width="12.85546875" style="28" customWidth="1"/>
    <col min="1798" max="1798" width="15" style="28" customWidth="1"/>
    <col min="1799" max="1799" width="8.7109375" style="28" customWidth="1"/>
    <col min="1800" max="1800" width="13.140625" style="28" customWidth="1"/>
    <col min="1801" max="1801" width="11.28515625" style="28" customWidth="1"/>
    <col min="1802" max="1802" width="13.42578125" style="28" customWidth="1"/>
    <col min="1803" max="1803" width="8.28515625" style="28" customWidth="1"/>
    <col min="1804" max="1804" width="15" style="28" customWidth="1"/>
    <col min="1805" max="1805" width="11.42578125" style="28" customWidth="1"/>
    <col min="1806" max="1806" width="13.5703125" style="28" customWidth="1"/>
    <col min="1807" max="1807" width="8" style="28" customWidth="1"/>
    <col min="1808" max="1808" width="11.42578125" style="28" customWidth="1"/>
    <col min="1809" max="1809" width="11.7109375" style="28" customWidth="1"/>
    <col min="1810" max="1810" width="13.42578125" style="28" customWidth="1"/>
    <col min="1811" max="1811" width="10.7109375" style="28" customWidth="1"/>
    <col min="1812" max="1812" width="11.42578125" style="28" customWidth="1"/>
    <col min="1813" max="1813" width="13" style="28" customWidth="1"/>
    <col min="1814" max="1814" width="17.85546875" style="28" customWidth="1"/>
    <col min="1815" max="2048" width="8.85546875" style="28"/>
    <col min="2049" max="2049" width="6.7109375" style="28" customWidth="1"/>
    <col min="2050" max="2050" width="32.85546875" style="28" customWidth="1"/>
    <col min="2051" max="2051" width="18" style="28" customWidth="1"/>
    <col min="2052" max="2052" width="13.42578125" style="28" customWidth="1"/>
    <col min="2053" max="2053" width="12.85546875" style="28" customWidth="1"/>
    <col min="2054" max="2054" width="15" style="28" customWidth="1"/>
    <col min="2055" max="2055" width="8.7109375" style="28" customWidth="1"/>
    <col min="2056" max="2056" width="13.140625" style="28" customWidth="1"/>
    <col min="2057" max="2057" width="11.28515625" style="28" customWidth="1"/>
    <col min="2058" max="2058" width="13.42578125" style="28" customWidth="1"/>
    <col min="2059" max="2059" width="8.28515625" style="28" customWidth="1"/>
    <col min="2060" max="2060" width="15" style="28" customWidth="1"/>
    <col min="2061" max="2061" width="11.42578125" style="28" customWidth="1"/>
    <col min="2062" max="2062" width="13.5703125" style="28" customWidth="1"/>
    <col min="2063" max="2063" width="8" style="28" customWidth="1"/>
    <col min="2064" max="2064" width="11.42578125" style="28" customWidth="1"/>
    <col min="2065" max="2065" width="11.7109375" style="28" customWidth="1"/>
    <col min="2066" max="2066" width="13.42578125" style="28" customWidth="1"/>
    <col min="2067" max="2067" width="10.7109375" style="28" customWidth="1"/>
    <col min="2068" max="2068" width="11.42578125" style="28" customWidth="1"/>
    <col min="2069" max="2069" width="13" style="28" customWidth="1"/>
    <col min="2070" max="2070" width="17.85546875" style="28" customWidth="1"/>
    <col min="2071" max="2304" width="8.85546875" style="28"/>
    <col min="2305" max="2305" width="6.7109375" style="28" customWidth="1"/>
    <col min="2306" max="2306" width="32.85546875" style="28" customWidth="1"/>
    <col min="2307" max="2307" width="18" style="28" customWidth="1"/>
    <col min="2308" max="2308" width="13.42578125" style="28" customWidth="1"/>
    <col min="2309" max="2309" width="12.85546875" style="28" customWidth="1"/>
    <col min="2310" max="2310" width="15" style="28" customWidth="1"/>
    <col min="2311" max="2311" width="8.7109375" style="28" customWidth="1"/>
    <col min="2312" max="2312" width="13.140625" style="28" customWidth="1"/>
    <col min="2313" max="2313" width="11.28515625" style="28" customWidth="1"/>
    <col min="2314" max="2314" width="13.42578125" style="28" customWidth="1"/>
    <col min="2315" max="2315" width="8.28515625" style="28" customWidth="1"/>
    <col min="2316" max="2316" width="15" style="28" customWidth="1"/>
    <col min="2317" max="2317" width="11.42578125" style="28" customWidth="1"/>
    <col min="2318" max="2318" width="13.5703125" style="28" customWidth="1"/>
    <col min="2319" max="2319" width="8" style="28" customWidth="1"/>
    <col min="2320" max="2320" width="11.42578125" style="28" customWidth="1"/>
    <col min="2321" max="2321" width="11.7109375" style="28" customWidth="1"/>
    <col min="2322" max="2322" width="13.42578125" style="28" customWidth="1"/>
    <col min="2323" max="2323" width="10.7109375" style="28" customWidth="1"/>
    <col min="2324" max="2324" width="11.42578125" style="28" customWidth="1"/>
    <col min="2325" max="2325" width="13" style="28" customWidth="1"/>
    <col min="2326" max="2326" width="17.85546875" style="28" customWidth="1"/>
    <col min="2327" max="2560" width="8.85546875" style="28"/>
    <col min="2561" max="2561" width="6.7109375" style="28" customWidth="1"/>
    <col min="2562" max="2562" width="32.85546875" style="28" customWidth="1"/>
    <col min="2563" max="2563" width="18" style="28" customWidth="1"/>
    <col min="2564" max="2564" width="13.42578125" style="28" customWidth="1"/>
    <col min="2565" max="2565" width="12.85546875" style="28" customWidth="1"/>
    <col min="2566" max="2566" width="15" style="28" customWidth="1"/>
    <col min="2567" max="2567" width="8.7109375" style="28" customWidth="1"/>
    <col min="2568" max="2568" width="13.140625" style="28" customWidth="1"/>
    <col min="2569" max="2569" width="11.28515625" style="28" customWidth="1"/>
    <col min="2570" max="2570" width="13.42578125" style="28" customWidth="1"/>
    <col min="2571" max="2571" width="8.28515625" style="28" customWidth="1"/>
    <col min="2572" max="2572" width="15" style="28" customWidth="1"/>
    <col min="2573" max="2573" width="11.42578125" style="28" customWidth="1"/>
    <col min="2574" max="2574" width="13.5703125" style="28" customWidth="1"/>
    <col min="2575" max="2575" width="8" style="28" customWidth="1"/>
    <col min="2576" max="2576" width="11.42578125" style="28" customWidth="1"/>
    <col min="2577" max="2577" width="11.7109375" style="28" customWidth="1"/>
    <col min="2578" max="2578" width="13.42578125" style="28" customWidth="1"/>
    <col min="2579" max="2579" width="10.7109375" style="28" customWidth="1"/>
    <col min="2580" max="2580" width="11.42578125" style="28" customWidth="1"/>
    <col min="2581" max="2581" width="13" style="28" customWidth="1"/>
    <col min="2582" max="2582" width="17.85546875" style="28" customWidth="1"/>
    <col min="2583" max="2816" width="8.85546875" style="28"/>
    <col min="2817" max="2817" width="6.7109375" style="28" customWidth="1"/>
    <col min="2818" max="2818" width="32.85546875" style="28" customWidth="1"/>
    <col min="2819" max="2819" width="18" style="28" customWidth="1"/>
    <col min="2820" max="2820" width="13.42578125" style="28" customWidth="1"/>
    <col min="2821" max="2821" width="12.85546875" style="28" customWidth="1"/>
    <col min="2822" max="2822" width="15" style="28" customWidth="1"/>
    <col min="2823" max="2823" width="8.7109375" style="28" customWidth="1"/>
    <col min="2824" max="2824" width="13.140625" style="28" customWidth="1"/>
    <col min="2825" max="2825" width="11.28515625" style="28" customWidth="1"/>
    <col min="2826" max="2826" width="13.42578125" style="28" customWidth="1"/>
    <col min="2827" max="2827" width="8.28515625" style="28" customWidth="1"/>
    <col min="2828" max="2828" width="15" style="28" customWidth="1"/>
    <col min="2829" max="2829" width="11.42578125" style="28" customWidth="1"/>
    <col min="2830" max="2830" width="13.5703125" style="28" customWidth="1"/>
    <col min="2831" max="2831" width="8" style="28" customWidth="1"/>
    <col min="2832" max="2832" width="11.42578125" style="28" customWidth="1"/>
    <col min="2833" max="2833" width="11.7109375" style="28" customWidth="1"/>
    <col min="2834" max="2834" width="13.42578125" style="28" customWidth="1"/>
    <col min="2835" max="2835" width="10.7109375" style="28" customWidth="1"/>
    <col min="2836" max="2836" width="11.42578125" style="28" customWidth="1"/>
    <col min="2837" max="2837" width="13" style="28" customWidth="1"/>
    <col min="2838" max="2838" width="17.85546875" style="28" customWidth="1"/>
    <col min="2839" max="3072" width="8.85546875" style="28"/>
    <col min="3073" max="3073" width="6.7109375" style="28" customWidth="1"/>
    <col min="3074" max="3074" width="32.85546875" style="28" customWidth="1"/>
    <col min="3075" max="3075" width="18" style="28" customWidth="1"/>
    <col min="3076" max="3076" width="13.42578125" style="28" customWidth="1"/>
    <col min="3077" max="3077" width="12.85546875" style="28" customWidth="1"/>
    <col min="3078" max="3078" width="15" style="28" customWidth="1"/>
    <col min="3079" max="3079" width="8.7109375" style="28" customWidth="1"/>
    <col min="3080" max="3080" width="13.140625" style="28" customWidth="1"/>
    <col min="3081" max="3081" width="11.28515625" style="28" customWidth="1"/>
    <col min="3082" max="3082" width="13.42578125" style="28" customWidth="1"/>
    <col min="3083" max="3083" width="8.28515625" style="28" customWidth="1"/>
    <col min="3084" max="3084" width="15" style="28" customWidth="1"/>
    <col min="3085" max="3085" width="11.42578125" style="28" customWidth="1"/>
    <col min="3086" max="3086" width="13.5703125" style="28" customWidth="1"/>
    <col min="3087" max="3087" width="8" style="28" customWidth="1"/>
    <col min="3088" max="3088" width="11.42578125" style="28" customWidth="1"/>
    <col min="3089" max="3089" width="11.7109375" style="28" customWidth="1"/>
    <col min="3090" max="3090" width="13.42578125" style="28" customWidth="1"/>
    <col min="3091" max="3091" width="10.7109375" style="28" customWidth="1"/>
    <col min="3092" max="3092" width="11.42578125" style="28" customWidth="1"/>
    <col min="3093" max="3093" width="13" style="28" customWidth="1"/>
    <col min="3094" max="3094" width="17.85546875" style="28" customWidth="1"/>
    <col min="3095" max="3328" width="8.85546875" style="28"/>
    <col min="3329" max="3329" width="6.7109375" style="28" customWidth="1"/>
    <col min="3330" max="3330" width="32.85546875" style="28" customWidth="1"/>
    <col min="3331" max="3331" width="18" style="28" customWidth="1"/>
    <col min="3332" max="3332" width="13.42578125" style="28" customWidth="1"/>
    <col min="3333" max="3333" width="12.85546875" style="28" customWidth="1"/>
    <col min="3334" max="3334" width="15" style="28" customWidth="1"/>
    <col min="3335" max="3335" width="8.7109375" style="28" customWidth="1"/>
    <col min="3336" max="3336" width="13.140625" style="28" customWidth="1"/>
    <col min="3337" max="3337" width="11.28515625" style="28" customWidth="1"/>
    <col min="3338" max="3338" width="13.42578125" style="28" customWidth="1"/>
    <col min="3339" max="3339" width="8.28515625" style="28" customWidth="1"/>
    <col min="3340" max="3340" width="15" style="28" customWidth="1"/>
    <col min="3341" max="3341" width="11.42578125" style="28" customWidth="1"/>
    <col min="3342" max="3342" width="13.5703125" style="28" customWidth="1"/>
    <col min="3343" max="3343" width="8" style="28" customWidth="1"/>
    <col min="3344" max="3344" width="11.42578125" style="28" customWidth="1"/>
    <col min="3345" max="3345" width="11.7109375" style="28" customWidth="1"/>
    <col min="3346" max="3346" width="13.42578125" style="28" customWidth="1"/>
    <col min="3347" max="3347" width="10.7109375" style="28" customWidth="1"/>
    <col min="3348" max="3348" width="11.42578125" style="28" customWidth="1"/>
    <col min="3349" max="3349" width="13" style="28" customWidth="1"/>
    <col min="3350" max="3350" width="17.85546875" style="28" customWidth="1"/>
    <col min="3351" max="3584" width="8.85546875" style="28"/>
    <col min="3585" max="3585" width="6.7109375" style="28" customWidth="1"/>
    <col min="3586" max="3586" width="32.85546875" style="28" customWidth="1"/>
    <col min="3587" max="3587" width="18" style="28" customWidth="1"/>
    <col min="3588" max="3588" width="13.42578125" style="28" customWidth="1"/>
    <col min="3589" max="3589" width="12.85546875" style="28" customWidth="1"/>
    <col min="3590" max="3590" width="15" style="28" customWidth="1"/>
    <col min="3591" max="3591" width="8.7109375" style="28" customWidth="1"/>
    <col min="3592" max="3592" width="13.140625" style="28" customWidth="1"/>
    <col min="3593" max="3593" width="11.28515625" style="28" customWidth="1"/>
    <col min="3594" max="3594" width="13.42578125" style="28" customWidth="1"/>
    <col min="3595" max="3595" width="8.28515625" style="28" customWidth="1"/>
    <col min="3596" max="3596" width="15" style="28" customWidth="1"/>
    <col min="3597" max="3597" width="11.42578125" style="28" customWidth="1"/>
    <col min="3598" max="3598" width="13.5703125" style="28" customWidth="1"/>
    <col min="3599" max="3599" width="8" style="28" customWidth="1"/>
    <col min="3600" max="3600" width="11.42578125" style="28" customWidth="1"/>
    <col min="3601" max="3601" width="11.7109375" style="28" customWidth="1"/>
    <col min="3602" max="3602" width="13.42578125" style="28" customWidth="1"/>
    <col min="3603" max="3603" width="10.7109375" style="28" customWidth="1"/>
    <col min="3604" max="3604" width="11.42578125" style="28" customWidth="1"/>
    <col min="3605" max="3605" width="13" style="28" customWidth="1"/>
    <col min="3606" max="3606" width="17.85546875" style="28" customWidth="1"/>
    <col min="3607" max="3840" width="8.85546875" style="28"/>
    <col min="3841" max="3841" width="6.7109375" style="28" customWidth="1"/>
    <col min="3842" max="3842" width="32.85546875" style="28" customWidth="1"/>
    <col min="3843" max="3843" width="18" style="28" customWidth="1"/>
    <col min="3844" max="3844" width="13.42578125" style="28" customWidth="1"/>
    <col min="3845" max="3845" width="12.85546875" style="28" customWidth="1"/>
    <col min="3846" max="3846" width="15" style="28" customWidth="1"/>
    <col min="3847" max="3847" width="8.7109375" style="28" customWidth="1"/>
    <col min="3848" max="3848" width="13.140625" style="28" customWidth="1"/>
    <col min="3849" max="3849" width="11.28515625" style="28" customWidth="1"/>
    <col min="3850" max="3850" width="13.42578125" style="28" customWidth="1"/>
    <col min="3851" max="3851" width="8.28515625" style="28" customWidth="1"/>
    <col min="3852" max="3852" width="15" style="28" customWidth="1"/>
    <col min="3853" max="3853" width="11.42578125" style="28" customWidth="1"/>
    <col min="3854" max="3854" width="13.5703125" style="28" customWidth="1"/>
    <col min="3855" max="3855" width="8" style="28" customWidth="1"/>
    <col min="3856" max="3856" width="11.42578125" style="28" customWidth="1"/>
    <col min="3857" max="3857" width="11.7109375" style="28" customWidth="1"/>
    <col min="3858" max="3858" width="13.42578125" style="28" customWidth="1"/>
    <col min="3859" max="3859" width="10.7109375" style="28" customWidth="1"/>
    <col min="3860" max="3860" width="11.42578125" style="28" customWidth="1"/>
    <col min="3861" max="3861" width="13" style="28" customWidth="1"/>
    <col min="3862" max="3862" width="17.85546875" style="28" customWidth="1"/>
    <col min="3863" max="4096" width="8.85546875" style="28"/>
    <col min="4097" max="4097" width="6.7109375" style="28" customWidth="1"/>
    <col min="4098" max="4098" width="32.85546875" style="28" customWidth="1"/>
    <col min="4099" max="4099" width="18" style="28" customWidth="1"/>
    <col min="4100" max="4100" width="13.42578125" style="28" customWidth="1"/>
    <col min="4101" max="4101" width="12.85546875" style="28" customWidth="1"/>
    <col min="4102" max="4102" width="15" style="28" customWidth="1"/>
    <col min="4103" max="4103" width="8.7109375" style="28" customWidth="1"/>
    <col min="4104" max="4104" width="13.140625" style="28" customWidth="1"/>
    <col min="4105" max="4105" width="11.28515625" style="28" customWidth="1"/>
    <col min="4106" max="4106" width="13.42578125" style="28" customWidth="1"/>
    <col min="4107" max="4107" width="8.28515625" style="28" customWidth="1"/>
    <col min="4108" max="4108" width="15" style="28" customWidth="1"/>
    <col min="4109" max="4109" width="11.42578125" style="28" customWidth="1"/>
    <col min="4110" max="4110" width="13.5703125" style="28" customWidth="1"/>
    <col min="4111" max="4111" width="8" style="28" customWidth="1"/>
    <col min="4112" max="4112" width="11.42578125" style="28" customWidth="1"/>
    <col min="4113" max="4113" width="11.7109375" style="28" customWidth="1"/>
    <col min="4114" max="4114" width="13.42578125" style="28" customWidth="1"/>
    <col min="4115" max="4115" width="10.7109375" style="28" customWidth="1"/>
    <col min="4116" max="4116" width="11.42578125" style="28" customWidth="1"/>
    <col min="4117" max="4117" width="13" style="28" customWidth="1"/>
    <col min="4118" max="4118" width="17.85546875" style="28" customWidth="1"/>
    <col min="4119" max="4352" width="8.85546875" style="28"/>
    <col min="4353" max="4353" width="6.7109375" style="28" customWidth="1"/>
    <col min="4354" max="4354" width="32.85546875" style="28" customWidth="1"/>
    <col min="4355" max="4355" width="18" style="28" customWidth="1"/>
    <col min="4356" max="4356" width="13.42578125" style="28" customWidth="1"/>
    <col min="4357" max="4357" width="12.85546875" style="28" customWidth="1"/>
    <col min="4358" max="4358" width="15" style="28" customWidth="1"/>
    <col min="4359" max="4359" width="8.7109375" style="28" customWidth="1"/>
    <col min="4360" max="4360" width="13.140625" style="28" customWidth="1"/>
    <col min="4361" max="4361" width="11.28515625" style="28" customWidth="1"/>
    <col min="4362" max="4362" width="13.42578125" style="28" customWidth="1"/>
    <col min="4363" max="4363" width="8.28515625" style="28" customWidth="1"/>
    <col min="4364" max="4364" width="15" style="28" customWidth="1"/>
    <col min="4365" max="4365" width="11.42578125" style="28" customWidth="1"/>
    <col min="4366" max="4366" width="13.5703125" style="28" customWidth="1"/>
    <col min="4367" max="4367" width="8" style="28" customWidth="1"/>
    <col min="4368" max="4368" width="11.42578125" style="28" customWidth="1"/>
    <col min="4369" max="4369" width="11.7109375" style="28" customWidth="1"/>
    <col min="4370" max="4370" width="13.42578125" style="28" customWidth="1"/>
    <col min="4371" max="4371" width="10.7109375" style="28" customWidth="1"/>
    <col min="4372" max="4372" width="11.42578125" style="28" customWidth="1"/>
    <col min="4373" max="4373" width="13" style="28" customWidth="1"/>
    <col min="4374" max="4374" width="17.85546875" style="28" customWidth="1"/>
    <col min="4375" max="4608" width="8.85546875" style="28"/>
    <col min="4609" max="4609" width="6.7109375" style="28" customWidth="1"/>
    <col min="4610" max="4610" width="32.85546875" style="28" customWidth="1"/>
    <col min="4611" max="4611" width="18" style="28" customWidth="1"/>
    <col min="4612" max="4612" width="13.42578125" style="28" customWidth="1"/>
    <col min="4613" max="4613" width="12.85546875" style="28" customWidth="1"/>
    <col min="4614" max="4614" width="15" style="28" customWidth="1"/>
    <col min="4615" max="4615" width="8.7109375" style="28" customWidth="1"/>
    <col min="4616" max="4616" width="13.140625" style="28" customWidth="1"/>
    <col min="4617" max="4617" width="11.28515625" style="28" customWidth="1"/>
    <col min="4618" max="4618" width="13.42578125" style="28" customWidth="1"/>
    <col min="4619" max="4619" width="8.28515625" style="28" customWidth="1"/>
    <col min="4620" max="4620" width="15" style="28" customWidth="1"/>
    <col min="4621" max="4621" width="11.42578125" style="28" customWidth="1"/>
    <col min="4622" max="4622" width="13.5703125" style="28" customWidth="1"/>
    <col min="4623" max="4623" width="8" style="28" customWidth="1"/>
    <col min="4624" max="4624" width="11.42578125" style="28" customWidth="1"/>
    <col min="4625" max="4625" width="11.7109375" style="28" customWidth="1"/>
    <col min="4626" max="4626" width="13.42578125" style="28" customWidth="1"/>
    <col min="4627" max="4627" width="10.7109375" style="28" customWidth="1"/>
    <col min="4628" max="4628" width="11.42578125" style="28" customWidth="1"/>
    <col min="4629" max="4629" width="13" style="28" customWidth="1"/>
    <col min="4630" max="4630" width="17.85546875" style="28" customWidth="1"/>
    <col min="4631" max="4864" width="8.85546875" style="28"/>
    <col min="4865" max="4865" width="6.7109375" style="28" customWidth="1"/>
    <col min="4866" max="4866" width="32.85546875" style="28" customWidth="1"/>
    <col min="4867" max="4867" width="18" style="28" customWidth="1"/>
    <col min="4868" max="4868" width="13.42578125" style="28" customWidth="1"/>
    <col min="4869" max="4869" width="12.85546875" style="28" customWidth="1"/>
    <col min="4870" max="4870" width="15" style="28" customWidth="1"/>
    <col min="4871" max="4871" width="8.7109375" style="28" customWidth="1"/>
    <col min="4872" max="4872" width="13.140625" style="28" customWidth="1"/>
    <col min="4873" max="4873" width="11.28515625" style="28" customWidth="1"/>
    <col min="4874" max="4874" width="13.42578125" style="28" customWidth="1"/>
    <col min="4875" max="4875" width="8.28515625" style="28" customWidth="1"/>
    <col min="4876" max="4876" width="15" style="28" customWidth="1"/>
    <col min="4877" max="4877" width="11.42578125" style="28" customWidth="1"/>
    <col min="4878" max="4878" width="13.5703125" style="28" customWidth="1"/>
    <col min="4879" max="4879" width="8" style="28" customWidth="1"/>
    <col min="4880" max="4880" width="11.42578125" style="28" customWidth="1"/>
    <col min="4881" max="4881" width="11.7109375" style="28" customWidth="1"/>
    <col min="4882" max="4882" width="13.42578125" style="28" customWidth="1"/>
    <col min="4883" max="4883" width="10.7109375" style="28" customWidth="1"/>
    <col min="4884" max="4884" width="11.42578125" style="28" customWidth="1"/>
    <col min="4885" max="4885" width="13" style="28" customWidth="1"/>
    <col min="4886" max="4886" width="17.85546875" style="28" customWidth="1"/>
    <col min="4887" max="5120" width="8.85546875" style="28"/>
    <col min="5121" max="5121" width="6.7109375" style="28" customWidth="1"/>
    <col min="5122" max="5122" width="32.85546875" style="28" customWidth="1"/>
    <col min="5123" max="5123" width="18" style="28" customWidth="1"/>
    <col min="5124" max="5124" width="13.42578125" style="28" customWidth="1"/>
    <col min="5125" max="5125" width="12.85546875" style="28" customWidth="1"/>
    <col min="5126" max="5126" width="15" style="28" customWidth="1"/>
    <col min="5127" max="5127" width="8.7109375" style="28" customWidth="1"/>
    <col min="5128" max="5128" width="13.140625" style="28" customWidth="1"/>
    <col min="5129" max="5129" width="11.28515625" style="28" customWidth="1"/>
    <col min="5130" max="5130" width="13.42578125" style="28" customWidth="1"/>
    <col min="5131" max="5131" width="8.28515625" style="28" customWidth="1"/>
    <col min="5132" max="5132" width="15" style="28" customWidth="1"/>
    <col min="5133" max="5133" width="11.42578125" style="28" customWidth="1"/>
    <col min="5134" max="5134" width="13.5703125" style="28" customWidth="1"/>
    <col min="5135" max="5135" width="8" style="28" customWidth="1"/>
    <col min="5136" max="5136" width="11.42578125" style="28" customWidth="1"/>
    <col min="5137" max="5137" width="11.7109375" style="28" customWidth="1"/>
    <col min="5138" max="5138" width="13.42578125" style="28" customWidth="1"/>
    <col min="5139" max="5139" width="10.7109375" style="28" customWidth="1"/>
    <col min="5140" max="5140" width="11.42578125" style="28" customWidth="1"/>
    <col min="5141" max="5141" width="13" style="28" customWidth="1"/>
    <col min="5142" max="5142" width="17.85546875" style="28" customWidth="1"/>
    <col min="5143" max="5376" width="8.85546875" style="28"/>
    <col min="5377" max="5377" width="6.7109375" style="28" customWidth="1"/>
    <col min="5378" max="5378" width="32.85546875" style="28" customWidth="1"/>
    <col min="5379" max="5379" width="18" style="28" customWidth="1"/>
    <col min="5380" max="5380" width="13.42578125" style="28" customWidth="1"/>
    <col min="5381" max="5381" width="12.85546875" style="28" customWidth="1"/>
    <col min="5382" max="5382" width="15" style="28" customWidth="1"/>
    <col min="5383" max="5383" width="8.7109375" style="28" customWidth="1"/>
    <col min="5384" max="5384" width="13.140625" style="28" customWidth="1"/>
    <col min="5385" max="5385" width="11.28515625" style="28" customWidth="1"/>
    <col min="5386" max="5386" width="13.42578125" style="28" customWidth="1"/>
    <col min="5387" max="5387" width="8.28515625" style="28" customWidth="1"/>
    <col min="5388" max="5388" width="15" style="28" customWidth="1"/>
    <col min="5389" max="5389" width="11.42578125" style="28" customWidth="1"/>
    <col min="5390" max="5390" width="13.5703125" style="28" customWidth="1"/>
    <col min="5391" max="5391" width="8" style="28" customWidth="1"/>
    <col min="5392" max="5392" width="11.42578125" style="28" customWidth="1"/>
    <col min="5393" max="5393" width="11.7109375" style="28" customWidth="1"/>
    <col min="5394" max="5394" width="13.42578125" style="28" customWidth="1"/>
    <col min="5395" max="5395" width="10.7109375" style="28" customWidth="1"/>
    <col min="5396" max="5396" width="11.42578125" style="28" customWidth="1"/>
    <col min="5397" max="5397" width="13" style="28" customWidth="1"/>
    <col min="5398" max="5398" width="17.85546875" style="28" customWidth="1"/>
    <col min="5399" max="5632" width="8.85546875" style="28"/>
    <col min="5633" max="5633" width="6.7109375" style="28" customWidth="1"/>
    <col min="5634" max="5634" width="32.85546875" style="28" customWidth="1"/>
    <col min="5635" max="5635" width="18" style="28" customWidth="1"/>
    <col min="5636" max="5636" width="13.42578125" style="28" customWidth="1"/>
    <col min="5637" max="5637" width="12.85546875" style="28" customWidth="1"/>
    <col min="5638" max="5638" width="15" style="28" customWidth="1"/>
    <col min="5639" max="5639" width="8.7109375" style="28" customWidth="1"/>
    <col min="5640" max="5640" width="13.140625" style="28" customWidth="1"/>
    <col min="5641" max="5641" width="11.28515625" style="28" customWidth="1"/>
    <col min="5642" max="5642" width="13.42578125" style="28" customWidth="1"/>
    <col min="5643" max="5643" width="8.28515625" style="28" customWidth="1"/>
    <col min="5644" max="5644" width="15" style="28" customWidth="1"/>
    <col min="5645" max="5645" width="11.42578125" style="28" customWidth="1"/>
    <col min="5646" max="5646" width="13.5703125" style="28" customWidth="1"/>
    <col min="5647" max="5647" width="8" style="28" customWidth="1"/>
    <col min="5648" max="5648" width="11.42578125" style="28" customWidth="1"/>
    <col min="5649" max="5649" width="11.7109375" style="28" customWidth="1"/>
    <col min="5650" max="5650" width="13.42578125" style="28" customWidth="1"/>
    <col min="5651" max="5651" width="10.7109375" style="28" customWidth="1"/>
    <col min="5652" max="5652" width="11.42578125" style="28" customWidth="1"/>
    <col min="5653" max="5653" width="13" style="28" customWidth="1"/>
    <col min="5654" max="5654" width="17.85546875" style="28" customWidth="1"/>
    <col min="5655" max="5888" width="8.85546875" style="28"/>
    <col min="5889" max="5889" width="6.7109375" style="28" customWidth="1"/>
    <col min="5890" max="5890" width="32.85546875" style="28" customWidth="1"/>
    <col min="5891" max="5891" width="18" style="28" customWidth="1"/>
    <col min="5892" max="5892" width="13.42578125" style="28" customWidth="1"/>
    <col min="5893" max="5893" width="12.85546875" style="28" customWidth="1"/>
    <col min="5894" max="5894" width="15" style="28" customWidth="1"/>
    <col min="5895" max="5895" width="8.7109375" style="28" customWidth="1"/>
    <col min="5896" max="5896" width="13.140625" style="28" customWidth="1"/>
    <col min="5897" max="5897" width="11.28515625" style="28" customWidth="1"/>
    <col min="5898" max="5898" width="13.42578125" style="28" customWidth="1"/>
    <col min="5899" max="5899" width="8.28515625" style="28" customWidth="1"/>
    <col min="5900" max="5900" width="15" style="28" customWidth="1"/>
    <col min="5901" max="5901" width="11.42578125" style="28" customWidth="1"/>
    <col min="5902" max="5902" width="13.5703125" style="28" customWidth="1"/>
    <col min="5903" max="5903" width="8" style="28" customWidth="1"/>
    <col min="5904" max="5904" width="11.42578125" style="28" customWidth="1"/>
    <col min="5905" max="5905" width="11.7109375" style="28" customWidth="1"/>
    <col min="5906" max="5906" width="13.42578125" style="28" customWidth="1"/>
    <col min="5907" max="5907" width="10.7109375" style="28" customWidth="1"/>
    <col min="5908" max="5908" width="11.42578125" style="28" customWidth="1"/>
    <col min="5909" max="5909" width="13" style="28" customWidth="1"/>
    <col min="5910" max="5910" width="17.85546875" style="28" customWidth="1"/>
    <col min="5911" max="6144" width="8.85546875" style="28"/>
    <col min="6145" max="6145" width="6.7109375" style="28" customWidth="1"/>
    <col min="6146" max="6146" width="32.85546875" style="28" customWidth="1"/>
    <col min="6147" max="6147" width="18" style="28" customWidth="1"/>
    <col min="6148" max="6148" width="13.42578125" style="28" customWidth="1"/>
    <col min="6149" max="6149" width="12.85546875" style="28" customWidth="1"/>
    <col min="6150" max="6150" width="15" style="28" customWidth="1"/>
    <col min="6151" max="6151" width="8.7109375" style="28" customWidth="1"/>
    <col min="6152" max="6152" width="13.140625" style="28" customWidth="1"/>
    <col min="6153" max="6153" width="11.28515625" style="28" customWidth="1"/>
    <col min="6154" max="6154" width="13.42578125" style="28" customWidth="1"/>
    <col min="6155" max="6155" width="8.28515625" style="28" customWidth="1"/>
    <col min="6156" max="6156" width="15" style="28" customWidth="1"/>
    <col min="6157" max="6157" width="11.42578125" style="28" customWidth="1"/>
    <col min="6158" max="6158" width="13.5703125" style="28" customWidth="1"/>
    <col min="6159" max="6159" width="8" style="28" customWidth="1"/>
    <col min="6160" max="6160" width="11.42578125" style="28" customWidth="1"/>
    <col min="6161" max="6161" width="11.7109375" style="28" customWidth="1"/>
    <col min="6162" max="6162" width="13.42578125" style="28" customWidth="1"/>
    <col min="6163" max="6163" width="10.7109375" style="28" customWidth="1"/>
    <col min="6164" max="6164" width="11.42578125" style="28" customWidth="1"/>
    <col min="6165" max="6165" width="13" style="28" customWidth="1"/>
    <col min="6166" max="6166" width="17.85546875" style="28" customWidth="1"/>
    <col min="6167" max="6400" width="8.85546875" style="28"/>
    <col min="6401" max="6401" width="6.7109375" style="28" customWidth="1"/>
    <col min="6402" max="6402" width="32.85546875" style="28" customWidth="1"/>
    <col min="6403" max="6403" width="18" style="28" customWidth="1"/>
    <col min="6404" max="6404" width="13.42578125" style="28" customWidth="1"/>
    <col min="6405" max="6405" width="12.85546875" style="28" customWidth="1"/>
    <col min="6406" max="6406" width="15" style="28" customWidth="1"/>
    <col min="6407" max="6407" width="8.7109375" style="28" customWidth="1"/>
    <col min="6408" max="6408" width="13.140625" style="28" customWidth="1"/>
    <col min="6409" max="6409" width="11.28515625" style="28" customWidth="1"/>
    <col min="6410" max="6410" width="13.42578125" style="28" customWidth="1"/>
    <col min="6411" max="6411" width="8.28515625" style="28" customWidth="1"/>
    <col min="6412" max="6412" width="15" style="28" customWidth="1"/>
    <col min="6413" max="6413" width="11.42578125" style="28" customWidth="1"/>
    <col min="6414" max="6414" width="13.5703125" style="28" customWidth="1"/>
    <col min="6415" max="6415" width="8" style="28" customWidth="1"/>
    <col min="6416" max="6416" width="11.42578125" style="28" customWidth="1"/>
    <col min="6417" max="6417" width="11.7109375" style="28" customWidth="1"/>
    <col min="6418" max="6418" width="13.42578125" style="28" customWidth="1"/>
    <col min="6419" max="6419" width="10.7109375" style="28" customWidth="1"/>
    <col min="6420" max="6420" width="11.42578125" style="28" customWidth="1"/>
    <col min="6421" max="6421" width="13" style="28" customWidth="1"/>
    <col min="6422" max="6422" width="17.85546875" style="28" customWidth="1"/>
    <col min="6423" max="6656" width="8.85546875" style="28"/>
    <col min="6657" max="6657" width="6.7109375" style="28" customWidth="1"/>
    <col min="6658" max="6658" width="32.85546875" style="28" customWidth="1"/>
    <col min="6659" max="6659" width="18" style="28" customWidth="1"/>
    <col min="6660" max="6660" width="13.42578125" style="28" customWidth="1"/>
    <col min="6661" max="6661" width="12.85546875" style="28" customWidth="1"/>
    <col min="6662" max="6662" width="15" style="28" customWidth="1"/>
    <col min="6663" max="6663" width="8.7109375" style="28" customWidth="1"/>
    <col min="6664" max="6664" width="13.140625" style="28" customWidth="1"/>
    <col min="6665" max="6665" width="11.28515625" style="28" customWidth="1"/>
    <col min="6666" max="6666" width="13.42578125" style="28" customWidth="1"/>
    <col min="6667" max="6667" width="8.28515625" style="28" customWidth="1"/>
    <col min="6668" max="6668" width="15" style="28" customWidth="1"/>
    <col min="6669" max="6669" width="11.42578125" style="28" customWidth="1"/>
    <col min="6670" max="6670" width="13.5703125" style="28" customWidth="1"/>
    <col min="6671" max="6671" width="8" style="28" customWidth="1"/>
    <col min="6672" max="6672" width="11.42578125" style="28" customWidth="1"/>
    <col min="6673" max="6673" width="11.7109375" style="28" customWidth="1"/>
    <col min="6674" max="6674" width="13.42578125" style="28" customWidth="1"/>
    <col min="6675" max="6675" width="10.7109375" style="28" customWidth="1"/>
    <col min="6676" max="6676" width="11.42578125" style="28" customWidth="1"/>
    <col min="6677" max="6677" width="13" style="28" customWidth="1"/>
    <col min="6678" max="6678" width="17.85546875" style="28" customWidth="1"/>
    <col min="6679" max="6912" width="8.85546875" style="28"/>
    <col min="6913" max="6913" width="6.7109375" style="28" customWidth="1"/>
    <col min="6914" max="6914" width="32.85546875" style="28" customWidth="1"/>
    <col min="6915" max="6915" width="18" style="28" customWidth="1"/>
    <col min="6916" max="6916" width="13.42578125" style="28" customWidth="1"/>
    <col min="6917" max="6917" width="12.85546875" style="28" customWidth="1"/>
    <col min="6918" max="6918" width="15" style="28" customWidth="1"/>
    <col min="6919" max="6919" width="8.7109375" style="28" customWidth="1"/>
    <col min="6920" max="6920" width="13.140625" style="28" customWidth="1"/>
    <col min="6921" max="6921" width="11.28515625" style="28" customWidth="1"/>
    <col min="6922" max="6922" width="13.42578125" style="28" customWidth="1"/>
    <col min="6923" max="6923" width="8.28515625" style="28" customWidth="1"/>
    <col min="6924" max="6924" width="15" style="28" customWidth="1"/>
    <col min="6925" max="6925" width="11.42578125" style="28" customWidth="1"/>
    <col min="6926" max="6926" width="13.5703125" style="28" customWidth="1"/>
    <col min="6927" max="6927" width="8" style="28" customWidth="1"/>
    <col min="6928" max="6928" width="11.42578125" style="28" customWidth="1"/>
    <col min="6929" max="6929" width="11.7109375" style="28" customWidth="1"/>
    <col min="6930" max="6930" width="13.42578125" style="28" customWidth="1"/>
    <col min="6931" max="6931" width="10.7109375" style="28" customWidth="1"/>
    <col min="6932" max="6932" width="11.42578125" style="28" customWidth="1"/>
    <col min="6933" max="6933" width="13" style="28" customWidth="1"/>
    <col min="6934" max="6934" width="17.85546875" style="28" customWidth="1"/>
    <col min="6935" max="7168" width="8.85546875" style="28"/>
    <col min="7169" max="7169" width="6.7109375" style="28" customWidth="1"/>
    <col min="7170" max="7170" width="32.85546875" style="28" customWidth="1"/>
    <col min="7171" max="7171" width="18" style="28" customWidth="1"/>
    <col min="7172" max="7172" width="13.42578125" style="28" customWidth="1"/>
    <col min="7173" max="7173" width="12.85546875" style="28" customWidth="1"/>
    <col min="7174" max="7174" width="15" style="28" customWidth="1"/>
    <col min="7175" max="7175" width="8.7109375" style="28" customWidth="1"/>
    <col min="7176" max="7176" width="13.140625" style="28" customWidth="1"/>
    <col min="7177" max="7177" width="11.28515625" style="28" customWidth="1"/>
    <col min="7178" max="7178" width="13.42578125" style="28" customWidth="1"/>
    <col min="7179" max="7179" width="8.28515625" style="28" customWidth="1"/>
    <col min="7180" max="7180" width="15" style="28" customWidth="1"/>
    <col min="7181" max="7181" width="11.42578125" style="28" customWidth="1"/>
    <col min="7182" max="7182" width="13.5703125" style="28" customWidth="1"/>
    <col min="7183" max="7183" width="8" style="28" customWidth="1"/>
    <col min="7184" max="7184" width="11.42578125" style="28" customWidth="1"/>
    <col min="7185" max="7185" width="11.7109375" style="28" customWidth="1"/>
    <col min="7186" max="7186" width="13.42578125" style="28" customWidth="1"/>
    <col min="7187" max="7187" width="10.7109375" style="28" customWidth="1"/>
    <col min="7188" max="7188" width="11.42578125" style="28" customWidth="1"/>
    <col min="7189" max="7189" width="13" style="28" customWidth="1"/>
    <col min="7190" max="7190" width="17.85546875" style="28" customWidth="1"/>
    <col min="7191" max="7424" width="8.85546875" style="28"/>
    <col min="7425" max="7425" width="6.7109375" style="28" customWidth="1"/>
    <col min="7426" max="7426" width="32.85546875" style="28" customWidth="1"/>
    <col min="7427" max="7427" width="18" style="28" customWidth="1"/>
    <col min="7428" max="7428" width="13.42578125" style="28" customWidth="1"/>
    <col min="7429" max="7429" width="12.85546875" style="28" customWidth="1"/>
    <col min="7430" max="7430" width="15" style="28" customWidth="1"/>
    <col min="7431" max="7431" width="8.7109375" style="28" customWidth="1"/>
    <col min="7432" max="7432" width="13.140625" style="28" customWidth="1"/>
    <col min="7433" max="7433" width="11.28515625" style="28" customWidth="1"/>
    <col min="7434" max="7434" width="13.42578125" style="28" customWidth="1"/>
    <col min="7435" max="7435" width="8.28515625" style="28" customWidth="1"/>
    <col min="7436" max="7436" width="15" style="28" customWidth="1"/>
    <col min="7437" max="7437" width="11.42578125" style="28" customWidth="1"/>
    <col min="7438" max="7438" width="13.5703125" style="28" customWidth="1"/>
    <col min="7439" max="7439" width="8" style="28" customWidth="1"/>
    <col min="7440" max="7440" width="11.42578125" style="28" customWidth="1"/>
    <col min="7441" max="7441" width="11.7109375" style="28" customWidth="1"/>
    <col min="7442" max="7442" width="13.42578125" style="28" customWidth="1"/>
    <col min="7443" max="7443" width="10.7109375" style="28" customWidth="1"/>
    <col min="7444" max="7444" width="11.42578125" style="28" customWidth="1"/>
    <col min="7445" max="7445" width="13" style="28" customWidth="1"/>
    <col min="7446" max="7446" width="17.85546875" style="28" customWidth="1"/>
    <col min="7447" max="7680" width="8.85546875" style="28"/>
    <col min="7681" max="7681" width="6.7109375" style="28" customWidth="1"/>
    <col min="7682" max="7682" width="32.85546875" style="28" customWidth="1"/>
    <col min="7683" max="7683" width="18" style="28" customWidth="1"/>
    <col min="7684" max="7684" width="13.42578125" style="28" customWidth="1"/>
    <col min="7685" max="7685" width="12.85546875" style="28" customWidth="1"/>
    <col min="7686" max="7686" width="15" style="28" customWidth="1"/>
    <col min="7687" max="7687" width="8.7109375" style="28" customWidth="1"/>
    <col min="7688" max="7688" width="13.140625" style="28" customWidth="1"/>
    <col min="7689" max="7689" width="11.28515625" style="28" customWidth="1"/>
    <col min="7690" max="7690" width="13.42578125" style="28" customWidth="1"/>
    <col min="7691" max="7691" width="8.28515625" style="28" customWidth="1"/>
    <col min="7692" max="7692" width="15" style="28" customWidth="1"/>
    <col min="7693" max="7693" width="11.42578125" style="28" customWidth="1"/>
    <col min="7694" max="7694" width="13.5703125" style="28" customWidth="1"/>
    <col min="7695" max="7695" width="8" style="28" customWidth="1"/>
    <col min="7696" max="7696" width="11.42578125" style="28" customWidth="1"/>
    <col min="7697" max="7697" width="11.7109375" style="28" customWidth="1"/>
    <col min="7698" max="7698" width="13.42578125" style="28" customWidth="1"/>
    <col min="7699" max="7699" width="10.7109375" style="28" customWidth="1"/>
    <col min="7700" max="7700" width="11.42578125" style="28" customWidth="1"/>
    <col min="7701" max="7701" width="13" style="28" customWidth="1"/>
    <col min="7702" max="7702" width="17.85546875" style="28" customWidth="1"/>
    <col min="7703" max="7936" width="8.85546875" style="28"/>
    <col min="7937" max="7937" width="6.7109375" style="28" customWidth="1"/>
    <col min="7938" max="7938" width="32.85546875" style="28" customWidth="1"/>
    <col min="7939" max="7939" width="18" style="28" customWidth="1"/>
    <col min="7940" max="7940" width="13.42578125" style="28" customWidth="1"/>
    <col min="7941" max="7941" width="12.85546875" style="28" customWidth="1"/>
    <col min="7942" max="7942" width="15" style="28" customWidth="1"/>
    <col min="7943" max="7943" width="8.7109375" style="28" customWidth="1"/>
    <col min="7944" max="7944" width="13.140625" style="28" customWidth="1"/>
    <col min="7945" max="7945" width="11.28515625" style="28" customWidth="1"/>
    <col min="7946" max="7946" width="13.42578125" style="28" customWidth="1"/>
    <col min="7947" max="7947" width="8.28515625" style="28" customWidth="1"/>
    <col min="7948" max="7948" width="15" style="28" customWidth="1"/>
    <col min="7949" max="7949" width="11.42578125" style="28" customWidth="1"/>
    <col min="7950" max="7950" width="13.5703125" style="28" customWidth="1"/>
    <col min="7951" max="7951" width="8" style="28" customWidth="1"/>
    <col min="7952" max="7952" width="11.42578125" style="28" customWidth="1"/>
    <col min="7953" max="7953" width="11.7109375" style="28" customWidth="1"/>
    <col min="7954" max="7954" width="13.42578125" style="28" customWidth="1"/>
    <col min="7955" max="7955" width="10.7109375" style="28" customWidth="1"/>
    <col min="7956" max="7956" width="11.42578125" style="28" customWidth="1"/>
    <col min="7957" max="7957" width="13" style="28" customWidth="1"/>
    <col min="7958" max="7958" width="17.85546875" style="28" customWidth="1"/>
    <col min="7959" max="8192" width="8.85546875" style="28"/>
    <col min="8193" max="8193" width="6.7109375" style="28" customWidth="1"/>
    <col min="8194" max="8194" width="32.85546875" style="28" customWidth="1"/>
    <col min="8195" max="8195" width="18" style="28" customWidth="1"/>
    <col min="8196" max="8196" width="13.42578125" style="28" customWidth="1"/>
    <col min="8197" max="8197" width="12.85546875" style="28" customWidth="1"/>
    <col min="8198" max="8198" width="15" style="28" customWidth="1"/>
    <col min="8199" max="8199" width="8.7109375" style="28" customWidth="1"/>
    <col min="8200" max="8200" width="13.140625" style="28" customWidth="1"/>
    <col min="8201" max="8201" width="11.28515625" style="28" customWidth="1"/>
    <col min="8202" max="8202" width="13.42578125" style="28" customWidth="1"/>
    <col min="8203" max="8203" width="8.28515625" style="28" customWidth="1"/>
    <col min="8204" max="8204" width="15" style="28" customWidth="1"/>
    <col min="8205" max="8205" width="11.42578125" style="28" customWidth="1"/>
    <col min="8206" max="8206" width="13.5703125" style="28" customWidth="1"/>
    <col min="8207" max="8207" width="8" style="28" customWidth="1"/>
    <col min="8208" max="8208" width="11.42578125" style="28" customWidth="1"/>
    <col min="8209" max="8209" width="11.7109375" style="28" customWidth="1"/>
    <col min="8210" max="8210" width="13.42578125" style="28" customWidth="1"/>
    <col min="8211" max="8211" width="10.7109375" style="28" customWidth="1"/>
    <col min="8212" max="8212" width="11.42578125" style="28" customWidth="1"/>
    <col min="8213" max="8213" width="13" style="28" customWidth="1"/>
    <col min="8214" max="8214" width="17.85546875" style="28" customWidth="1"/>
    <col min="8215" max="8448" width="8.85546875" style="28"/>
    <col min="8449" max="8449" width="6.7109375" style="28" customWidth="1"/>
    <col min="8450" max="8450" width="32.85546875" style="28" customWidth="1"/>
    <col min="8451" max="8451" width="18" style="28" customWidth="1"/>
    <col min="8452" max="8452" width="13.42578125" style="28" customWidth="1"/>
    <col min="8453" max="8453" width="12.85546875" style="28" customWidth="1"/>
    <col min="8454" max="8454" width="15" style="28" customWidth="1"/>
    <col min="8455" max="8455" width="8.7109375" style="28" customWidth="1"/>
    <col min="8456" max="8456" width="13.140625" style="28" customWidth="1"/>
    <col min="8457" max="8457" width="11.28515625" style="28" customWidth="1"/>
    <col min="8458" max="8458" width="13.42578125" style="28" customWidth="1"/>
    <col min="8459" max="8459" width="8.28515625" style="28" customWidth="1"/>
    <col min="8460" max="8460" width="15" style="28" customWidth="1"/>
    <col min="8461" max="8461" width="11.42578125" style="28" customWidth="1"/>
    <col min="8462" max="8462" width="13.5703125" style="28" customWidth="1"/>
    <col min="8463" max="8463" width="8" style="28" customWidth="1"/>
    <col min="8464" max="8464" width="11.42578125" style="28" customWidth="1"/>
    <col min="8465" max="8465" width="11.7109375" style="28" customWidth="1"/>
    <col min="8466" max="8466" width="13.42578125" style="28" customWidth="1"/>
    <col min="8467" max="8467" width="10.7109375" style="28" customWidth="1"/>
    <col min="8468" max="8468" width="11.42578125" style="28" customWidth="1"/>
    <col min="8469" max="8469" width="13" style="28" customWidth="1"/>
    <col min="8470" max="8470" width="17.85546875" style="28" customWidth="1"/>
    <col min="8471" max="8704" width="8.85546875" style="28"/>
    <col min="8705" max="8705" width="6.7109375" style="28" customWidth="1"/>
    <col min="8706" max="8706" width="32.85546875" style="28" customWidth="1"/>
    <col min="8707" max="8707" width="18" style="28" customWidth="1"/>
    <col min="8708" max="8708" width="13.42578125" style="28" customWidth="1"/>
    <col min="8709" max="8709" width="12.85546875" style="28" customWidth="1"/>
    <col min="8710" max="8710" width="15" style="28" customWidth="1"/>
    <col min="8711" max="8711" width="8.7109375" style="28" customWidth="1"/>
    <col min="8712" max="8712" width="13.140625" style="28" customWidth="1"/>
    <col min="8713" max="8713" width="11.28515625" style="28" customWidth="1"/>
    <col min="8714" max="8714" width="13.42578125" style="28" customWidth="1"/>
    <col min="8715" max="8715" width="8.28515625" style="28" customWidth="1"/>
    <col min="8716" max="8716" width="15" style="28" customWidth="1"/>
    <col min="8717" max="8717" width="11.42578125" style="28" customWidth="1"/>
    <col min="8718" max="8718" width="13.5703125" style="28" customWidth="1"/>
    <col min="8719" max="8719" width="8" style="28" customWidth="1"/>
    <col min="8720" max="8720" width="11.42578125" style="28" customWidth="1"/>
    <col min="8721" max="8721" width="11.7109375" style="28" customWidth="1"/>
    <col min="8722" max="8722" width="13.42578125" style="28" customWidth="1"/>
    <col min="8723" max="8723" width="10.7109375" style="28" customWidth="1"/>
    <col min="8724" max="8724" width="11.42578125" style="28" customWidth="1"/>
    <col min="8725" max="8725" width="13" style="28" customWidth="1"/>
    <col min="8726" max="8726" width="17.85546875" style="28" customWidth="1"/>
    <col min="8727" max="8960" width="8.85546875" style="28"/>
    <col min="8961" max="8961" width="6.7109375" style="28" customWidth="1"/>
    <col min="8962" max="8962" width="32.85546875" style="28" customWidth="1"/>
    <col min="8963" max="8963" width="18" style="28" customWidth="1"/>
    <col min="8964" max="8964" width="13.42578125" style="28" customWidth="1"/>
    <col min="8965" max="8965" width="12.85546875" style="28" customWidth="1"/>
    <col min="8966" max="8966" width="15" style="28" customWidth="1"/>
    <col min="8967" max="8967" width="8.7109375" style="28" customWidth="1"/>
    <col min="8968" max="8968" width="13.140625" style="28" customWidth="1"/>
    <col min="8969" max="8969" width="11.28515625" style="28" customWidth="1"/>
    <col min="8970" max="8970" width="13.42578125" style="28" customWidth="1"/>
    <col min="8971" max="8971" width="8.28515625" style="28" customWidth="1"/>
    <col min="8972" max="8972" width="15" style="28" customWidth="1"/>
    <col min="8973" max="8973" width="11.42578125" style="28" customWidth="1"/>
    <col min="8974" max="8974" width="13.5703125" style="28" customWidth="1"/>
    <col min="8975" max="8975" width="8" style="28" customWidth="1"/>
    <col min="8976" max="8976" width="11.42578125" style="28" customWidth="1"/>
    <col min="8977" max="8977" width="11.7109375" style="28" customWidth="1"/>
    <col min="8978" max="8978" width="13.42578125" style="28" customWidth="1"/>
    <col min="8979" max="8979" width="10.7109375" style="28" customWidth="1"/>
    <col min="8980" max="8980" width="11.42578125" style="28" customWidth="1"/>
    <col min="8981" max="8981" width="13" style="28" customWidth="1"/>
    <col min="8982" max="8982" width="17.85546875" style="28" customWidth="1"/>
    <col min="8983" max="9216" width="8.85546875" style="28"/>
    <col min="9217" max="9217" width="6.7109375" style="28" customWidth="1"/>
    <col min="9218" max="9218" width="32.85546875" style="28" customWidth="1"/>
    <col min="9219" max="9219" width="18" style="28" customWidth="1"/>
    <col min="9220" max="9220" width="13.42578125" style="28" customWidth="1"/>
    <col min="9221" max="9221" width="12.85546875" style="28" customWidth="1"/>
    <col min="9222" max="9222" width="15" style="28" customWidth="1"/>
    <col min="9223" max="9223" width="8.7109375" style="28" customWidth="1"/>
    <col min="9224" max="9224" width="13.140625" style="28" customWidth="1"/>
    <col min="9225" max="9225" width="11.28515625" style="28" customWidth="1"/>
    <col min="9226" max="9226" width="13.42578125" style="28" customWidth="1"/>
    <col min="9227" max="9227" width="8.28515625" style="28" customWidth="1"/>
    <col min="9228" max="9228" width="15" style="28" customWidth="1"/>
    <col min="9229" max="9229" width="11.42578125" style="28" customWidth="1"/>
    <col min="9230" max="9230" width="13.5703125" style="28" customWidth="1"/>
    <col min="9231" max="9231" width="8" style="28" customWidth="1"/>
    <col min="9232" max="9232" width="11.42578125" style="28" customWidth="1"/>
    <col min="9233" max="9233" width="11.7109375" style="28" customWidth="1"/>
    <col min="9234" max="9234" width="13.42578125" style="28" customWidth="1"/>
    <col min="9235" max="9235" width="10.7109375" style="28" customWidth="1"/>
    <col min="9236" max="9236" width="11.42578125" style="28" customWidth="1"/>
    <col min="9237" max="9237" width="13" style="28" customWidth="1"/>
    <col min="9238" max="9238" width="17.85546875" style="28" customWidth="1"/>
    <col min="9239" max="9472" width="8.85546875" style="28"/>
    <col min="9473" max="9473" width="6.7109375" style="28" customWidth="1"/>
    <col min="9474" max="9474" width="32.85546875" style="28" customWidth="1"/>
    <col min="9475" max="9475" width="18" style="28" customWidth="1"/>
    <col min="9476" max="9476" width="13.42578125" style="28" customWidth="1"/>
    <col min="9477" max="9477" width="12.85546875" style="28" customWidth="1"/>
    <col min="9478" max="9478" width="15" style="28" customWidth="1"/>
    <col min="9479" max="9479" width="8.7109375" style="28" customWidth="1"/>
    <col min="9480" max="9480" width="13.140625" style="28" customWidth="1"/>
    <col min="9481" max="9481" width="11.28515625" style="28" customWidth="1"/>
    <col min="9482" max="9482" width="13.42578125" style="28" customWidth="1"/>
    <col min="9483" max="9483" width="8.28515625" style="28" customWidth="1"/>
    <col min="9484" max="9484" width="15" style="28" customWidth="1"/>
    <col min="9485" max="9485" width="11.42578125" style="28" customWidth="1"/>
    <col min="9486" max="9486" width="13.5703125" style="28" customWidth="1"/>
    <col min="9487" max="9487" width="8" style="28" customWidth="1"/>
    <col min="9488" max="9488" width="11.42578125" style="28" customWidth="1"/>
    <col min="9489" max="9489" width="11.7109375" style="28" customWidth="1"/>
    <col min="9490" max="9490" width="13.42578125" style="28" customWidth="1"/>
    <col min="9491" max="9491" width="10.7109375" style="28" customWidth="1"/>
    <col min="9492" max="9492" width="11.42578125" style="28" customWidth="1"/>
    <col min="9493" max="9493" width="13" style="28" customWidth="1"/>
    <col min="9494" max="9494" width="17.85546875" style="28" customWidth="1"/>
    <col min="9495" max="9728" width="8.85546875" style="28"/>
    <col min="9729" max="9729" width="6.7109375" style="28" customWidth="1"/>
    <col min="9730" max="9730" width="32.85546875" style="28" customWidth="1"/>
    <col min="9731" max="9731" width="18" style="28" customWidth="1"/>
    <col min="9732" max="9732" width="13.42578125" style="28" customWidth="1"/>
    <col min="9733" max="9733" width="12.85546875" style="28" customWidth="1"/>
    <col min="9734" max="9734" width="15" style="28" customWidth="1"/>
    <col min="9735" max="9735" width="8.7109375" style="28" customWidth="1"/>
    <col min="9736" max="9736" width="13.140625" style="28" customWidth="1"/>
    <col min="9737" max="9737" width="11.28515625" style="28" customWidth="1"/>
    <col min="9738" max="9738" width="13.42578125" style="28" customWidth="1"/>
    <col min="9739" max="9739" width="8.28515625" style="28" customWidth="1"/>
    <col min="9740" max="9740" width="15" style="28" customWidth="1"/>
    <col min="9741" max="9741" width="11.42578125" style="28" customWidth="1"/>
    <col min="9742" max="9742" width="13.5703125" style="28" customWidth="1"/>
    <col min="9743" max="9743" width="8" style="28" customWidth="1"/>
    <col min="9744" max="9744" width="11.42578125" style="28" customWidth="1"/>
    <col min="9745" max="9745" width="11.7109375" style="28" customWidth="1"/>
    <col min="9746" max="9746" width="13.42578125" style="28" customWidth="1"/>
    <col min="9747" max="9747" width="10.7109375" style="28" customWidth="1"/>
    <col min="9748" max="9748" width="11.42578125" style="28" customWidth="1"/>
    <col min="9749" max="9749" width="13" style="28" customWidth="1"/>
    <col min="9750" max="9750" width="17.85546875" style="28" customWidth="1"/>
    <col min="9751" max="9984" width="8.85546875" style="28"/>
    <col min="9985" max="9985" width="6.7109375" style="28" customWidth="1"/>
    <col min="9986" max="9986" width="32.85546875" style="28" customWidth="1"/>
    <col min="9987" max="9987" width="18" style="28" customWidth="1"/>
    <col min="9988" max="9988" width="13.42578125" style="28" customWidth="1"/>
    <col min="9989" max="9989" width="12.85546875" style="28" customWidth="1"/>
    <col min="9990" max="9990" width="15" style="28" customWidth="1"/>
    <col min="9991" max="9991" width="8.7109375" style="28" customWidth="1"/>
    <col min="9992" max="9992" width="13.140625" style="28" customWidth="1"/>
    <col min="9993" max="9993" width="11.28515625" style="28" customWidth="1"/>
    <col min="9994" max="9994" width="13.42578125" style="28" customWidth="1"/>
    <col min="9995" max="9995" width="8.28515625" style="28" customWidth="1"/>
    <col min="9996" max="9996" width="15" style="28" customWidth="1"/>
    <col min="9997" max="9997" width="11.42578125" style="28" customWidth="1"/>
    <col min="9998" max="9998" width="13.5703125" style="28" customWidth="1"/>
    <col min="9999" max="9999" width="8" style="28" customWidth="1"/>
    <col min="10000" max="10000" width="11.42578125" style="28" customWidth="1"/>
    <col min="10001" max="10001" width="11.7109375" style="28" customWidth="1"/>
    <col min="10002" max="10002" width="13.42578125" style="28" customWidth="1"/>
    <col min="10003" max="10003" width="10.7109375" style="28" customWidth="1"/>
    <col min="10004" max="10004" width="11.42578125" style="28" customWidth="1"/>
    <col min="10005" max="10005" width="13" style="28" customWidth="1"/>
    <col min="10006" max="10006" width="17.85546875" style="28" customWidth="1"/>
    <col min="10007" max="10240" width="8.85546875" style="28"/>
    <col min="10241" max="10241" width="6.7109375" style="28" customWidth="1"/>
    <col min="10242" max="10242" width="32.85546875" style="28" customWidth="1"/>
    <col min="10243" max="10243" width="18" style="28" customWidth="1"/>
    <col min="10244" max="10244" width="13.42578125" style="28" customWidth="1"/>
    <col min="10245" max="10245" width="12.85546875" style="28" customWidth="1"/>
    <col min="10246" max="10246" width="15" style="28" customWidth="1"/>
    <col min="10247" max="10247" width="8.7109375" style="28" customWidth="1"/>
    <col min="10248" max="10248" width="13.140625" style="28" customWidth="1"/>
    <col min="10249" max="10249" width="11.28515625" style="28" customWidth="1"/>
    <col min="10250" max="10250" width="13.42578125" style="28" customWidth="1"/>
    <col min="10251" max="10251" width="8.28515625" style="28" customWidth="1"/>
    <col min="10252" max="10252" width="15" style="28" customWidth="1"/>
    <col min="10253" max="10253" width="11.42578125" style="28" customWidth="1"/>
    <col min="10254" max="10254" width="13.5703125" style="28" customWidth="1"/>
    <col min="10255" max="10255" width="8" style="28" customWidth="1"/>
    <col min="10256" max="10256" width="11.42578125" style="28" customWidth="1"/>
    <col min="10257" max="10257" width="11.7109375" style="28" customWidth="1"/>
    <col min="10258" max="10258" width="13.42578125" style="28" customWidth="1"/>
    <col min="10259" max="10259" width="10.7109375" style="28" customWidth="1"/>
    <col min="10260" max="10260" width="11.42578125" style="28" customWidth="1"/>
    <col min="10261" max="10261" width="13" style="28" customWidth="1"/>
    <col min="10262" max="10262" width="17.85546875" style="28" customWidth="1"/>
    <col min="10263" max="10496" width="8.85546875" style="28"/>
    <col min="10497" max="10497" width="6.7109375" style="28" customWidth="1"/>
    <col min="10498" max="10498" width="32.85546875" style="28" customWidth="1"/>
    <col min="10499" max="10499" width="18" style="28" customWidth="1"/>
    <col min="10500" max="10500" width="13.42578125" style="28" customWidth="1"/>
    <col min="10501" max="10501" width="12.85546875" style="28" customWidth="1"/>
    <col min="10502" max="10502" width="15" style="28" customWidth="1"/>
    <col min="10503" max="10503" width="8.7109375" style="28" customWidth="1"/>
    <col min="10504" max="10504" width="13.140625" style="28" customWidth="1"/>
    <col min="10505" max="10505" width="11.28515625" style="28" customWidth="1"/>
    <col min="10506" max="10506" width="13.42578125" style="28" customWidth="1"/>
    <col min="10507" max="10507" width="8.28515625" style="28" customWidth="1"/>
    <col min="10508" max="10508" width="15" style="28" customWidth="1"/>
    <col min="10509" max="10509" width="11.42578125" style="28" customWidth="1"/>
    <col min="10510" max="10510" width="13.5703125" style="28" customWidth="1"/>
    <col min="10511" max="10511" width="8" style="28" customWidth="1"/>
    <col min="10512" max="10512" width="11.42578125" style="28" customWidth="1"/>
    <col min="10513" max="10513" width="11.7109375" style="28" customWidth="1"/>
    <col min="10514" max="10514" width="13.42578125" style="28" customWidth="1"/>
    <col min="10515" max="10515" width="10.7109375" style="28" customWidth="1"/>
    <col min="10516" max="10516" width="11.42578125" style="28" customWidth="1"/>
    <col min="10517" max="10517" width="13" style="28" customWidth="1"/>
    <col min="10518" max="10518" width="17.85546875" style="28" customWidth="1"/>
    <col min="10519" max="10752" width="8.85546875" style="28"/>
    <col min="10753" max="10753" width="6.7109375" style="28" customWidth="1"/>
    <col min="10754" max="10754" width="32.85546875" style="28" customWidth="1"/>
    <col min="10755" max="10755" width="18" style="28" customWidth="1"/>
    <col min="10756" max="10756" width="13.42578125" style="28" customWidth="1"/>
    <col min="10757" max="10757" width="12.85546875" style="28" customWidth="1"/>
    <col min="10758" max="10758" width="15" style="28" customWidth="1"/>
    <col min="10759" max="10759" width="8.7109375" style="28" customWidth="1"/>
    <col min="10760" max="10760" width="13.140625" style="28" customWidth="1"/>
    <col min="10761" max="10761" width="11.28515625" style="28" customWidth="1"/>
    <col min="10762" max="10762" width="13.42578125" style="28" customWidth="1"/>
    <col min="10763" max="10763" width="8.28515625" style="28" customWidth="1"/>
    <col min="10764" max="10764" width="15" style="28" customWidth="1"/>
    <col min="10765" max="10765" width="11.42578125" style="28" customWidth="1"/>
    <col min="10766" max="10766" width="13.5703125" style="28" customWidth="1"/>
    <col min="10767" max="10767" width="8" style="28" customWidth="1"/>
    <col min="10768" max="10768" width="11.42578125" style="28" customWidth="1"/>
    <col min="10769" max="10769" width="11.7109375" style="28" customWidth="1"/>
    <col min="10770" max="10770" width="13.42578125" style="28" customWidth="1"/>
    <col min="10771" max="10771" width="10.7109375" style="28" customWidth="1"/>
    <col min="10772" max="10772" width="11.42578125" style="28" customWidth="1"/>
    <col min="10773" max="10773" width="13" style="28" customWidth="1"/>
    <col min="10774" max="10774" width="17.85546875" style="28" customWidth="1"/>
    <col min="10775" max="11008" width="8.85546875" style="28"/>
    <col min="11009" max="11009" width="6.7109375" style="28" customWidth="1"/>
    <col min="11010" max="11010" width="32.85546875" style="28" customWidth="1"/>
    <col min="11011" max="11011" width="18" style="28" customWidth="1"/>
    <col min="11012" max="11012" width="13.42578125" style="28" customWidth="1"/>
    <col min="11013" max="11013" width="12.85546875" style="28" customWidth="1"/>
    <col min="11014" max="11014" width="15" style="28" customWidth="1"/>
    <col min="11015" max="11015" width="8.7109375" style="28" customWidth="1"/>
    <col min="11016" max="11016" width="13.140625" style="28" customWidth="1"/>
    <col min="11017" max="11017" width="11.28515625" style="28" customWidth="1"/>
    <col min="11018" max="11018" width="13.42578125" style="28" customWidth="1"/>
    <col min="11019" max="11019" width="8.28515625" style="28" customWidth="1"/>
    <col min="11020" max="11020" width="15" style="28" customWidth="1"/>
    <col min="11021" max="11021" width="11.42578125" style="28" customWidth="1"/>
    <col min="11022" max="11022" width="13.5703125" style="28" customWidth="1"/>
    <col min="11023" max="11023" width="8" style="28" customWidth="1"/>
    <col min="11024" max="11024" width="11.42578125" style="28" customWidth="1"/>
    <col min="11025" max="11025" width="11.7109375" style="28" customWidth="1"/>
    <col min="11026" max="11026" width="13.42578125" style="28" customWidth="1"/>
    <col min="11027" max="11027" width="10.7109375" style="28" customWidth="1"/>
    <col min="11028" max="11028" width="11.42578125" style="28" customWidth="1"/>
    <col min="11029" max="11029" width="13" style="28" customWidth="1"/>
    <col min="11030" max="11030" width="17.85546875" style="28" customWidth="1"/>
    <col min="11031" max="11264" width="8.85546875" style="28"/>
    <col min="11265" max="11265" width="6.7109375" style="28" customWidth="1"/>
    <col min="11266" max="11266" width="32.85546875" style="28" customWidth="1"/>
    <col min="11267" max="11267" width="18" style="28" customWidth="1"/>
    <col min="11268" max="11268" width="13.42578125" style="28" customWidth="1"/>
    <col min="11269" max="11269" width="12.85546875" style="28" customWidth="1"/>
    <col min="11270" max="11270" width="15" style="28" customWidth="1"/>
    <col min="11271" max="11271" width="8.7109375" style="28" customWidth="1"/>
    <col min="11272" max="11272" width="13.140625" style="28" customWidth="1"/>
    <col min="11273" max="11273" width="11.28515625" style="28" customWidth="1"/>
    <col min="11274" max="11274" width="13.42578125" style="28" customWidth="1"/>
    <col min="11275" max="11275" width="8.28515625" style="28" customWidth="1"/>
    <col min="11276" max="11276" width="15" style="28" customWidth="1"/>
    <col min="11277" max="11277" width="11.42578125" style="28" customWidth="1"/>
    <col min="11278" max="11278" width="13.5703125" style="28" customWidth="1"/>
    <col min="11279" max="11279" width="8" style="28" customWidth="1"/>
    <col min="11280" max="11280" width="11.42578125" style="28" customWidth="1"/>
    <col min="11281" max="11281" width="11.7109375" style="28" customWidth="1"/>
    <col min="11282" max="11282" width="13.42578125" style="28" customWidth="1"/>
    <col min="11283" max="11283" width="10.7109375" style="28" customWidth="1"/>
    <col min="11284" max="11284" width="11.42578125" style="28" customWidth="1"/>
    <col min="11285" max="11285" width="13" style="28" customWidth="1"/>
    <col min="11286" max="11286" width="17.85546875" style="28" customWidth="1"/>
    <col min="11287" max="11520" width="8.85546875" style="28"/>
    <col min="11521" max="11521" width="6.7109375" style="28" customWidth="1"/>
    <col min="11522" max="11522" width="32.85546875" style="28" customWidth="1"/>
    <col min="11523" max="11523" width="18" style="28" customWidth="1"/>
    <col min="11524" max="11524" width="13.42578125" style="28" customWidth="1"/>
    <col min="11525" max="11525" width="12.85546875" style="28" customWidth="1"/>
    <col min="11526" max="11526" width="15" style="28" customWidth="1"/>
    <col min="11527" max="11527" width="8.7109375" style="28" customWidth="1"/>
    <col min="11528" max="11528" width="13.140625" style="28" customWidth="1"/>
    <col min="11529" max="11529" width="11.28515625" style="28" customWidth="1"/>
    <col min="11530" max="11530" width="13.42578125" style="28" customWidth="1"/>
    <col min="11531" max="11531" width="8.28515625" style="28" customWidth="1"/>
    <col min="11532" max="11532" width="15" style="28" customWidth="1"/>
    <col min="11533" max="11533" width="11.42578125" style="28" customWidth="1"/>
    <col min="11534" max="11534" width="13.5703125" style="28" customWidth="1"/>
    <col min="11535" max="11535" width="8" style="28" customWidth="1"/>
    <col min="11536" max="11536" width="11.42578125" style="28" customWidth="1"/>
    <col min="11537" max="11537" width="11.7109375" style="28" customWidth="1"/>
    <col min="11538" max="11538" width="13.42578125" style="28" customWidth="1"/>
    <col min="11539" max="11539" width="10.7109375" style="28" customWidth="1"/>
    <col min="11540" max="11540" width="11.42578125" style="28" customWidth="1"/>
    <col min="11541" max="11541" width="13" style="28" customWidth="1"/>
    <col min="11542" max="11542" width="17.85546875" style="28" customWidth="1"/>
    <col min="11543" max="11776" width="8.85546875" style="28"/>
    <col min="11777" max="11777" width="6.7109375" style="28" customWidth="1"/>
    <col min="11778" max="11778" width="32.85546875" style="28" customWidth="1"/>
    <col min="11779" max="11779" width="18" style="28" customWidth="1"/>
    <col min="11780" max="11780" width="13.42578125" style="28" customWidth="1"/>
    <col min="11781" max="11781" width="12.85546875" style="28" customWidth="1"/>
    <col min="11782" max="11782" width="15" style="28" customWidth="1"/>
    <col min="11783" max="11783" width="8.7109375" style="28" customWidth="1"/>
    <col min="11784" max="11784" width="13.140625" style="28" customWidth="1"/>
    <col min="11785" max="11785" width="11.28515625" style="28" customWidth="1"/>
    <col min="11786" max="11786" width="13.42578125" style="28" customWidth="1"/>
    <col min="11787" max="11787" width="8.28515625" style="28" customWidth="1"/>
    <col min="11788" max="11788" width="15" style="28" customWidth="1"/>
    <col min="11789" max="11789" width="11.42578125" style="28" customWidth="1"/>
    <col min="11790" max="11790" width="13.5703125" style="28" customWidth="1"/>
    <col min="11791" max="11791" width="8" style="28" customWidth="1"/>
    <col min="11792" max="11792" width="11.42578125" style="28" customWidth="1"/>
    <col min="11793" max="11793" width="11.7109375" style="28" customWidth="1"/>
    <col min="11794" max="11794" width="13.42578125" style="28" customWidth="1"/>
    <col min="11795" max="11795" width="10.7109375" style="28" customWidth="1"/>
    <col min="11796" max="11796" width="11.42578125" style="28" customWidth="1"/>
    <col min="11797" max="11797" width="13" style="28" customWidth="1"/>
    <col min="11798" max="11798" width="17.85546875" style="28" customWidth="1"/>
    <col min="11799" max="12032" width="8.85546875" style="28"/>
    <col min="12033" max="12033" width="6.7109375" style="28" customWidth="1"/>
    <col min="12034" max="12034" width="32.85546875" style="28" customWidth="1"/>
    <col min="12035" max="12035" width="18" style="28" customWidth="1"/>
    <col min="12036" max="12036" width="13.42578125" style="28" customWidth="1"/>
    <col min="12037" max="12037" width="12.85546875" style="28" customWidth="1"/>
    <col min="12038" max="12038" width="15" style="28" customWidth="1"/>
    <col min="12039" max="12039" width="8.7109375" style="28" customWidth="1"/>
    <col min="12040" max="12040" width="13.140625" style="28" customWidth="1"/>
    <col min="12041" max="12041" width="11.28515625" style="28" customWidth="1"/>
    <col min="12042" max="12042" width="13.42578125" style="28" customWidth="1"/>
    <col min="12043" max="12043" width="8.28515625" style="28" customWidth="1"/>
    <col min="12044" max="12044" width="15" style="28" customWidth="1"/>
    <col min="12045" max="12045" width="11.42578125" style="28" customWidth="1"/>
    <col min="12046" max="12046" width="13.5703125" style="28" customWidth="1"/>
    <col min="12047" max="12047" width="8" style="28" customWidth="1"/>
    <col min="12048" max="12048" width="11.42578125" style="28" customWidth="1"/>
    <col min="12049" max="12049" width="11.7109375" style="28" customWidth="1"/>
    <col min="12050" max="12050" width="13.42578125" style="28" customWidth="1"/>
    <col min="12051" max="12051" width="10.7109375" style="28" customWidth="1"/>
    <col min="12052" max="12052" width="11.42578125" style="28" customWidth="1"/>
    <col min="12053" max="12053" width="13" style="28" customWidth="1"/>
    <col min="12054" max="12054" width="17.85546875" style="28" customWidth="1"/>
    <col min="12055" max="12288" width="8.85546875" style="28"/>
    <col min="12289" max="12289" width="6.7109375" style="28" customWidth="1"/>
    <col min="12290" max="12290" width="32.85546875" style="28" customWidth="1"/>
    <col min="12291" max="12291" width="18" style="28" customWidth="1"/>
    <col min="12292" max="12292" width="13.42578125" style="28" customWidth="1"/>
    <col min="12293" max="12293" width="12.85546875" style="28" customWidth="1"/>
    <col min="12294" max="12294" width="15" style="28" customWidth="1"/>
    <col min="12295" max="12295" width="8.7109375" style="28" customWidth="1"/>
    <col min="12296" max="12296" width="13.140625" style="28" customWidth="1"/>
    <col min="12297" max="12297" width="11.28515625" style="28" customWidth="1"/>
    <col min="12298" max="12298" width="13.42578125" style="28" customWidth="1"/>
    <col min="12299" max="12299" width="8.28515625" style="28" customWidth="1"/>
    <col min="12300" max="12300" width="15" style="28" customWidth="1"/>
    <col min="12301" max="12301" width="11.42578125" style="28" customWidth="1"/>
    <col min="12302" max="12302" width="13.5703125" style="28" customWidth="1"/>
    <col min="12303" max="12303" width="8" style="28" customWidth="1"/>
    <col min="12304" max="12304" width="11.42578125" style="28" customWidth="1"/>
    <col min="12305" max="12305" width="11.7109375" style="28" customWidth="1"/>
    <col min="12306" max="12306" width="13.42578125" style="28" customWidth="1"/>
    <col min="12307" max="12307" width="10.7109375" style="28" customWidth="1"/>
    <col min="12308" max="12308" width="11.42578125" style="28" customWidth="1"/>
    <col min="12309" max="12309" width="13" style="28" customWidth="1"/>
    <col min="12310" max="12310" width="17.85546875" style="28" customWidth="1"/>
    <col min="12311" max="12544" width="8.85546875" style="28"/>
    <col min="12545" max="12545" width="6.7109375" style="28" customWidth="1"/>
    <col min="12546" max="12546" width="32.85546875" style="28" customWidth="1"/>
    <col min="12547" max="12547" width="18" style="28" customWidth="1"/>
    <col min="12548" max="12548" width="13.42578125" style="28" customWidth="1"/>
    <col min="12549" max="12549" width="12.85546875" style="28" customWidth="1"/>
    <col min="12550" max="12550" width="15" style="28" customWidth="1"/>
    <col min="12551" max="12551" width="8.7109375" style="28" customWidth="1"/>
    <col min="12552" max="12552" width="13.140625" style="28" customWidth="1"/>
    <col min="12553" max="12553" width="11.28515625" style="28" customWidth="1"/>
    <col min="12554" max="12554" width="13.42578125" style="28" customWidth="1"/>
    <col min="12555" max="12555" width="8.28515625" style="28" customWidth="1"/>
    <col min="12556" max="12556" width="15" style="28" customWidth="1"/>
    <col min="12557" max="12557" width="11.42578125" style="28" customWidth="1"/>
    <col min="12558" max="12558" width="13.5703125" style="28" customWidth="1"/>
    <col min="12559" max="12559" width="8" style="28" customWidth="1"/>
    <col min="12560" max="12560" width="11.42578125" style="28" customWidth="1"/>
    <col min="12561" max="12561" width="11.7109375" style="28" customWidth="1"/>
    <col min="12562" max="12562" width="13.42578125" style="28" customWidth="1"/>
    <col min="12563" max="12563" width="10.7109375" style="28" customWidth="1"/>
    <col min="12564" max="12564" width="11.42578125" style="28" customWidth="1"/>
    <col min="12565" max="12565" width="13" style="28" customWidth="1"/>
    <col min="12566" max="12566" width="17.85546875" style="28" customWidth="1"/>
    <col min="12567" max="12800" width="8.85546875" style="28"/>
    <col min="12801" max="12801" width="6.7109375" style="28" customWidth="1"/>
    <col min="12802" max="12802" width="32.85546875" style="28" customWidth="1"/>
    <col min="12803" max="12803" width="18" style="28" customWidth="1"/>
    <col min="12804" max="12804" width="13.42578125" style="28" customWidth="1"/>
    <col min="12805" max="12805" width="12.85546875" style="28" customWidth="1"/>
    <col min="12806" max="12806" width="15" style="28" customWidth="1"/>
    <col min="12807" max="12807" width="8.7109375" style="28" customWidth="1"/>
    <col min="12808" max="12808" width="13.140625" style="28" customWidth="1"/>
    <col min="12809" max="12809" width="11.28515625" style="28" customWidth="1"/>
    <col min="12810" max="12810" width="13.42578125" style="28" customWidth="1"/>
    <col min="12811" max="12811" width="8.28515625" style="28" customWidth="1"/>
    <col min="12812" max="12812" width="15" style="28" customWidth="1"/>
    <col min="12813" max="12813" width="11.42578125" style="28" customWidth="1"/>
    <col min="12814" max="12814" width="13.5703125" style="28" customWidth="1"/>
    <col min="12815" max="12815" width="8" style="28" customWidth="1"/>
    <col min="12816" max="12816" width="11.42578125" style="28" customWidth="1"/>
    <col min="12817" max="12817" width="11.7109375" style="28" customWidth="1"/>
    <col min="12818" max="12818" width="13.42578125" style="28" customWidth="1"/>
    <col min="12819" max="12819" width="10.7109375" style="28" customWidth="1"/>
    <col min="12820" max="12820" width="11.42578125" style="28" customWidth="1"/>
    <col min="12821" max="12821" width="13" style="28" customWidth="1"/>
    <col min="12822" max="12822" width="17.85546875" style="28" customWidth="1"/>
    <col min="12823" max="13056" width="8.85546875" style="28"/>
    <col min="13057" max="13057" width="6.7109375" style="28" customWidth="1"/>
    <col min="13058" max="13058" width="32.85546875" style="28" customWidth="1"/>
    <col min="13059" max="13059" width="18" style="28" customWidth="1"/>
    <col min="13060" max="13060" width="13.42578125" style="28" customWidth="1"/>
    <col min="13061" max="13061" width="12.85546875" style="28" customWidth="1"/>
    <col min="13062" max="13062" width="15" style="28" customWidth="1"/>
    <col min="13063" max="13063" width="8.7109375" style="28" customWidth="1"/>
    <col min="13064" max="13064" width="13.140625" style="28" customWidth="1"/>
    <col min="13065" max="13065" width="11.28515625" style="28" customWidth="1"/>
    <col min="13066" max="13066" width="13.42578125" style="28" customWidth="1"/>
    <col min="13067" max="13067" width="8.28515625" style="28" customWidth="1"/>
    <col min="13068" max="13068" width="15" style="28" customWidth="1"/>
    <col min="13069" max="13069" width="11.42578125" style="28" customWidth="1"/>
    <col min="13070" max="13070" width="13.5703125" style="28" customWidth="1"/>
    <col min="13071" max="13071" width="8" style="28" customWidth="1"/>
    <col min="13072" max="13072" width="11.42578125" style="28" customWidth="1"/>
    <col min="13073" max="13073" width="11.7109375" style="28" customWidth="1"/>
    <col min="13074" max="13074" width="13.42578125" style="28" customWidth="1"/>
    <col min="13075" max="13075" width="10.7109375" style="28" customWidth="1"/>
    <col min="13076" max="13076" width="11.42578125" style="28" customWidth="1"/>
    <col min="13077" max="13077" width="13" style="28" customWidth="1"/>
    <col min="13078" max="13078" width="17.85546875" style="28" customWidth="1"/>
    <col min="13079" max="13312" width="8.85546875" style="28"/>
    <col min="13313" max="13313" width="6.7109375" style="28" customWidth="1"/>
    <col min="13314" max="13314" width="32.85546875" style="28" customWidth="1"/>
    <col min="13315" max="13315" width="18" style="28" customWidth="1"/>
    <col min="13316" max="13316" width="13.42578125" style="28" customWidth="1"/>
    <col min="13317" max="13317" width="12.85546875" style="28" customWidth="1"/>
    <col min="13318" max="13318" width="15" style="28" customWidth="1"/>
    <col min="13319" max="13319" width="8.7109375" style="28" customWidth="1"/>
    <col min="13320" max="13320" width="13.140625" style="28" customWidth="1"/>
    <col min="13321" max="13321" width="11.28515625" style="28" customWidth="1"/>
    <col min="13322" max="13322" width="13.42578125" style="28" customWidth="1"/>
    <col min="13323" max="13323" width="8.28515625" style="28" customWidth="1"/>
    <col min="13324" max="13324" width="15" style="28" customWidth="1"/>
    <col min="13325" max="13325" width="11.42578125" style="28" customWidth="1"/>
    <col min="13326" max="13326" width="13.5703125" style="28" customWidth="1"/>
    <col min="13327" max="13327" width="8" style="28" customWidth="1"/>
    <col min="13328" max="13328" width="11.42578125" style="28" customWidth="1"/>
    <col min="13329" max="13329" width="11.7109375" style="28" customWidth="1"/>
    <col min="13330" max="13330" width="13.42578125" style="28" customWidth="1"/>
    <col min="13331" max="13331" width="10.7109375" style="28" customWidth="1"/>
    <col min="13332" max="13332" width="11.42578125" style="28" customWidth="1"/>
    <col min="13333" max="13333" width="13" style="28" customWidth="1"/>
    <col min="13334" max="13334" width="17.85546875" style="28" customWidth="1"/>
    <col min="13335" max="13568" width="8.85546875" style="28"/>
    <col min="13569" max="13569" width="6.7109375" style="28" customWidth="1"/>
    <col min="13570" max="13570" width="32.85546875" style="28" customWidth="1"/>
    <col min="13571" max="13571" width="18" style="28" customWidth="1"/>
    <col min="13572" max="13572" width="13.42578125" style="28" customWidth="1"/>
    <col min="13573" max="13573" width="12.85546875" style="28" customWidth="1"/>
    <col min="13574" max="13574" width="15" style="28" customWidth="1"/>
    <col min="13575" max="13575" width="8.7109375" style="28" customWidth="1"/>
    <col min="13576" max="13576" width="13.140625" style="28" customWidth="1"/>
    <col min="13577" max="13577" width="11.28515625" style="28" customWidth="1"/>
    <col min="13578" max="13578" width="13.42578125" style="28" customWidth="1"/>
    <col min="13579" max="13579" width="8.28515625" style="28" customWidth="1"/>
    <col min="13580" max="13580" width="15" style="28" customWidth="1"/>
    <col min="13581" max="13581" width="11.42578125" style="28" customWidth="1"/>
    <col min="13582" max="13582" width="13.5703125" style="28" customWidth="1"/>
    <col min="13583" max="13583" width="8" style="28" customWidth="1"/>
    <col min="13584" max="13584" width="11.42578125" style="28" customWidth="1"/>
    <col min="13585" max="13585" width="11.7109375" style="28" customWidth="1"/>
    <col min="13586" max="13586" width="13.42578125" style="28" customWidth="1"/>
    <col min="13587" max="13587" width="10.7109375" style="28" customWidth="1"/>
    <col min="13588" max="13588" width="11.42578125" style="28" customWidth="1"/>
    <col min="13589" max="13589" width="13" style="28" customWidth="1"/>
    <col min="13590" max="13590" width="17.85546875" style="28" customWidth="1"/>
    <col min="13591" max="13824" width="8.85546875" style="28"/>
    <col min="13825" max="13825" width="6.7109375" style="28" customWidth="1"/>
    <col min="13826" max="13826" width="32.85546875" style="28" customWidth="1"/>
    <col min="13827" max="13827" width="18" style="28" customWidth="1"/>
    <col min="13828" max="13828" width="13.42578125" style="28" customWidth="1"/>
    <col min="13829" max="13829" width="12.85546875" style="28" customWidth="1"/>
    <col min="13830" max="13830" width="15" style="28" customWidth="1"/>
    <col min="13831" max="13831" width="8.7109375" style="28" customWidth="1"/>
    <col min="13832" max="13832" width="13.140625" style="28" customWidth="1"/>
    <col min="13833" max="13833" width="11.28515625" style="28" customWidth="1"/>
    <col min="13834" max="13834" width="13.42578125" style="28" customWidth="1"/>
    <col min="13835" max="13835" width="8.28515625" style="28" customWidth="1"/>
    <col min="13836" max="13836" width="15" style="28" customWidth="1"/>
    <col min="13837" max="13837" width="11.42578125" style="28" customWidth="1"/>
    <col min="13838" max="13838" width="13.5703125" style="28" customWidth="1"/>
    <col min="13839" max="13839" width="8" style="28" customWidth="1"/>
    <col min="13840" max="13840" width="11.42578125" style="28" customWidth="1"/>
    <col min="13841" max="13841" width="11.7109375" style="28" customWidth="1"/>
    <col min="13842" max="13842" width="13.42578125" style="28" customWidth="1"/>
    <col min="13843" max="13843" width="10.7109375" style="28" customWidth="1"/>
    <col min="13844" max="13844" width="11.42578125" style="28" customWidth="1"/>
    <col min="13845" max="13845" width="13" style="28" customWidth="1"/>
    <col min="13846" max="13846" width="17.85546875" style="28" customWidth="1"/>
    <col min="13847" max="14080" width="8.85546875" style="28"/>
    <col min="14081" max="14081" width="6.7109375" style="28" customWidth="1"/>
    <col min="14082" max="14082" width="32.85546875" style="28" customWidth="1"/>
    <col min="14083" max="14083" width="18" style="28" customWidth="1"/>
    <col min="14084" max="14084" width="13.42578125" style="28" customWidth="1"/>
    <col min="14085" max="14085" width="12.85546875" style="28" customWidth="1"/>
    <col min="14086" max="14086" width="15" style="28" customWidth="1"/>
    <col min="14087" max="14087" width="8.7109375" style="28" customWidth="1"/>
    <col min="14088" max="14088" width="13.140625" style="28" customWidth="1"/>
    <col min="14089" max="14089" width="11.28515625" style="28" customWidth="1"/>
    <col min="14090" max="14090" width="13.42578125" style="28" customWidth="1"/>
    <col min="14091" max="14091" width="8.28515625" style="28" customWidth="1"/>
    <col min="14092" max="14092" width="15" style="28" customWidth="1"/>
    <col min="14093" max="14093" width="11.42578125" style="28" customWidth="1"/>
    <col min="14094" max="14094" width="13.5703125" style="28" customWidth="1"/>
    <col min="14095" max="14095" width="8" style="28" customWidth="1"/>
    <col min="14096" max="14096" width="11.42578125" style="28" customWidth="1"/>
    <col min="14097" max="14097" width="11.7109375" style="28" customWidth="1"/>
    <col min="14098" max="14098" width="13.42578125" style="28" customWidth="1"/>
    <col min="14099" max="14099" width="10.7109375" style="28" customWidth="1"/>
    <col min="14100" max="14100" width="11.42578125" style="28" customWidth="1"/>
    <col min="14101" max="14101" width="13" style="28" customWidth="1"/>
    <col min="14102" max="14102" width="17.85546875" style="28" customWidth="1"/>
    <col min="14103" max="14336" width="8.85546875" style="28"/>
    <col min="14337" max="14337" width="6.7109375" style="28" customWidth="1"/>
    <col min="14338" max="14338" width="32.85546875" style="28" customWidth="1"/>
    <col min="14339" max="14339" width="18" style="28" customWidth="1"/>
    <col min="14340" max="14340" width="13.42578125" style="28" customWidth="1"/>
    <col min="14341" max="14341" width="12.85546875" style="28" customWidth="1"/>
    <col min="14342" max="14342" width="15" style="28" customWidth="1"/>
    <col min="14343" max="14343" width="8.7109375" style="28" customWidth="1"/>
    <col min="14344" max="14344" width="13.140625" style="28" customWidth="1"/>
    <col min="14345" max="14345" width="11.28515625" style="28" customWidth="1"/>
    <col min="14346" max="14346" width="13.42578125" style="28" customWidth="1"/>
    <col min="14347" max="14347" width="8.28515625" style="28" customWidth="1"/>
    <col min="14348" max="14348" width="15" style="28" customWidth="1"/>
    <col min="14349" max="14349" width="11.42578125" style="28" customWidth="1"/>
    <col min="14350" max="14350" width="13.5703125" style="28" customWidth="1"/>
    <col min="14351" max="14351" width="8" style="28" customWidth="1"/>
    <col min="14352" max="14352" width="11.42578125" style="28" customWidth="1"/>
    <col min="14353" max="14353" width="11.7109375" style="28" customWidth="1"/>
    <col min="14354" max="14354" width="13.42578125" style="28" customWidth="1"/>
    <col min="14355" max="14355" width="10.7109375" style="28" customWidth="1"/>
    <col min="14356" max="14356" width="11.42578125" style="28" customWidth="1"/>
    <col min="14357" max="14357" width="13" style="28" customWidth="1"/>
    <col min="14358" max="14358" width="17.85546875" style="28" customWidth="1"/>
    <col min="14359" max="14592" width="8.85546875" style="28"/>
    <col min="14593" max="14593" width="6.7109375" style="28" customWidth="1"/>
    <col min="14594" max="14594" width="32.85546875" style="28" customWidth="1"/>
    <col min="14595" max="14595" width="18" style="28" customWidth="1"/>
    <col min="14596" max="14596" width="13.42578125" style="28" customWidth="1"/>
    <col min="14597" max="14597" width="12.85546875" style="28" customWidth="1"/>
    <col min="14598" max="14598" width="15" style="28" customWidth="1"/>
    <col min="14599" max="14599" width="8.7109375" style="28" customWidth="1"/>
    <col min="14600" max="14600" width="13.140625" style="28" customWidth="1"/>
    <col min="14601" max="14601" width="11.28515625" style="28" customWidth="1"/>
    <col min="14602" max="14602" width="13.42578125" style="28" customWidth="1"/>
    <col min="14603" max="14603" width="8.28515625" style="28" customWidth="1"/>
    <col min="14604" max="14604" width="15" style="28" customWidth="1"/>
    <col min="14605" max="14605" width="11.42578125" style="28" customWidth="1"/>
    <col min="14606" max="14606" width="13.5703125" style="28" customWidth="1"/>
    <col min="14607" max="14607" width="8" style="28" customWidth="1"/>
    <col min="14608" max="14608" width="11.42578125" style="28" customWidth="1"/>
    <col min="14609" max="14609" width="11.7109375" style="28" customWidth="1"/>
    <col min="14610" max="14610" width="13.42578125" style="28" customWidth="1"/>
    <col min="14611" max="14611" width="10.7109375" style="28" customWidth="1"/>
    <col min="14612" max="14612" width="11.42578125" style="28" customWidth="1"/>
    <col min="14613" max="14613" width="13" style="28" customWidth="1"/>
    <col min="14614" max="14614" width="17.85546875" style="28" customWidth="1"/>
    <col min="14615" max="14848" width="8.85546875" style="28"/>
    <col min="14849" max="14849" width="6.7109375" style="28" customWidth="1"/>
    <col min="14850" max="14850" width="32.85546875" style="28" customWidth="1"/>
    <col min="14851" max="14851" width="18" style="28" customWidth="1"/>
    <col min="14852" max="14852" width="13.42578125" style="28" customWidth="1"/>
    <col min="14853" max="14853" width="12.85546875" style="28" customWidth="1"/>
    <col min="14854" max="14854" width="15" style="28" customWidth="1"/>
    <col min="14855" max="14855" width="8.7109375" style="28" customWidth="1"/>
    <col min="14856" max="14856" width="13.140625" style="28" customWidth="1"/>
    <col min="14857" max="14857" width="11.28515625" style="28" customWidth="1"/>
    <col min="14858" max="14858" width="13.42578125" style="28" customWidth="1"/>
    <col min="14859" max="14859" width="8.28515625" style="28" customWidth="1"/>
    <col min="14860" max="14860" width="15" style="28" customWidth="1"/>
    <col min="14861" max="14861" width="11.42578125" style="28" customWidth="1"/>
    <col min="14862" max="14862" width="13.5703125" style="28" customWidth="1"/>
    <col min="14863" max="14863" width="8" style="28" customWidth="1"/>
    <col min="14864" max="14864" width="11.42578125" style="28" customWidth="1"/>
    <col min="14865" max="14865" width="11.7109375" style="28" customWidth="1"/>
    <col min="14866" max="14866" width="13.42578125" style="28" customWidth="1"/>
    <col min="14867" max="14867" width="10.7109375" style="28" customWidth="1"/>
    <col min="14868" max="14868" width="11.42578125" style="28" customWidth="1"/>
    <col min="14869" max="14869" width="13" style="28" customWidth="1"/>
    <col min="14870" max="14870" width="17.85546875" style="28" customWidth="1"/>
    <col min="14871" max="15104" width="8.85546875" style="28"/>
    <col min="15105" max="15105" width="6.7109375" style="28" customWidth="1"/>
    <col min="15106" max="15106" width="32.85546875" style="28" customWidth="1"/>
    <col min="15107" max="15107" width="18" style="28" customWidth="1"/>
    <col min="15108" max="15108" width="13.42578125" style="28" customWidth="1"/>
    <col min="15109" max="15109" width="12.85546875" style="28" customWidth="1"/>
    <col min="15110" max="15110" width="15" style="28" customWidth="1"/>
    <col min="15111" max="15111" width="8.7109375" style="28" customWidth="1"/>
    <col min="15112" max="15112" width="13.140625" style="28" customWidth="1"/>
    <col min="15113" max="15113" width="11.28515625" style="28" customWidth="1"/>
    <col min="15114" max="15114" width="13.42578125" style="28" customWidth="1"/>
    <col min="15115" max="15115" width="8.28515625" style="28" customWidth="1"/>
    <col min="15116" max="15116" width="15" style="28" customWidth="1"/>
    <col min="15117" max="15117" width="11.42578125" style="28" customWidth="1"/>
    <col min="15118" max="15118" width="13.5703125" style="28" customWidth="1"/>
    <col min="15119" max="15119" width="8" style="28" customWidth="1"/>
    <col min="15120" max="15120" width="11.42578125" style="28" customWidth="1"/>
    <col min="15121" max="15121" width="11.7109375" style="28" customWidth="1"/>
    <col min="15122" max="15122" width="13.42578125" style="28" customWidth="1"/>
    <col min="15123" max="15123" width="10.7109375" style="28" customWidth="1"/>
    <col min="15124" max="15124" width="11.42578125" style="28" customWidth="1"/>
    <col min="15125" max="15125" width="13" style="28" customWidth="1"/>
    <col min="15126" max="15126" width="17.85546875" style="28" customWidth="1"/>
    <col min="15127" max="15360" width="8.85546875" style="28"/>
    <col min="15361" max="15361" width="6.7109375" style="28" customWidth="1"/>
    <col min="15362" max="15362" width="32.85546875" style="28" customWidth="1"/>
    <col min="15363" max="15363" width="18" style="28" customWidth="1"/>
    <col min="15364" max="15364" width="13.42578125" style="28" customWidth="1"/>
    <col min="15365" max="15365" width="12.85546875" style="28" customWidth="1"/>
    <col min="15366" max="15366" width="15" style="28" customWidth="1"/>
    <col min="15367" max="15367" width="8.7109375" style="28" customWidth="1"/>
    <col min="15368" max="15368" width="13.140625" style="28" customWidth="1"/>
    <col min="15369" max="15369" width="11.28515625" style="28" customWidth="1"/>
    <col min="15370" max="15370" width="13.42578125" style="28" customWidth="1"/>
    <col min="15371" max="15371" width="8.28515625" style="28" customWidth="1"/>
    <col min="15372" max="15372" width="15" style="28" customWidth="1"/>
    <col min="15373" max="15373" width="11.42578125" style="28" customWidth="1"/>
    <col min="15374" max="15374" width="13.5703125" style="28" customWidth="1"/>
    <col min="15375" max="15375" width="8" style="28" customWidth="1"/>
    <col min="15376" max="15376" width="11.42578125" style="28" customWidth="1"/>
    <col min="15377" max="15377" width="11.7109375" style="28" customWidth="1"/>
    <col min="15378" max="15378" width="13.42578125" style="28" customWidth="1"/>
    <col min="15379" max="15379" width="10.7109375" style="28" customWidth="1"/>
    <col min="15380" max="15380" width="11.42578125" style="28" customWidth="1"/>
    <col min="15381" max="15381" width="13" style="28" customWidth="1"/>
    <col min="15382" max="15382" width="17.85546875" style="28" customWidth="1"/>
    <col min="15383" max="15616" width="8.85546875" style="28"/>
    <col min="15617" max="15617" width="6.7109375" style="28" customWidth="1"/>
    <col min="15618" max="15618" width="32.85546875" style="28" customWidth="1"/>
    <col min="15619" max="15619" width="18" style="28" customWidth="1"/>
    <col min="15620" max="15620" width="13.42578125" style="28" customWidth="1"/>
    <col min="15621" max="15621" width="12.85546875" style="28" customWidth="1"/>
    <col min="15622" max="15622" width="15" style="28" customWidth="1"/>
    <col min="15623" max="15623" width="8.7109375" style="28" customWidth="1"/>
    <col min="15624" max="15624" width="13.140625" style="28" customWidth="1"/>
    <col min="15625" max="15625" width="11.28515625" style="28" customWidth="1"/>
    <col min="15626" max="15626" width="13.42578125" style="28" customWidth="1"/>
    <col min="15627" max="15627" width="8.28515625" style="28" customWidth="1"/>
    <col min="15628" max="15628" width="15" style="28" customWidth="1"/>
    <col min="15629" max="15629" width="11.42578125" style="28" customWidth="1"/>
    <col min="15630" max="15630" width="13.5703125" style="28" customWidth="1"/>
    <col min="15631" max="15631" width="8" style="28" customWidth="1"/>
    <col min="15632" max="15632" width="11.42578125" style="28" customWidth="1"/>
    <col min="15633" max="15633" width="11.7109375" style="28" customWidth="1"/>
    <col min="15634" max="15634" width="13.42578125" style="28" customWidth="1"/>
    <col min="15635" max="15635" width="10.7109375" style="28" customWidth="1"/>
    <col min="15636" max="15636" width="11.42578125" style="28" customWidth="1"/>
    <col min="15637" max="15637" width="13" style="28" customWidth="1"/>
    <col min="15638" max="15638" width="17.85546875" style="28" customWidth="1"/>
    <col min="15639" max="15872" width="8.85546875" style="28"/>
    <col min="15873" max="15873" width="6.7109375" style="28" customWidth="1"/>
    <col min="15874" max="15874" width="32.85546875" style="28" customWidth="1"/>
    <col min="15875" max="15875" width="18" style="28" customWidth="1"/>
    <col min="15876" max="15876" width="13.42578125" style="28" customWidth="1"/>
    <col min="15877" max="15877" width="12.85546875" style="28" customWidth="1"/>
    <col min="15878" max="15878" width="15" style="28" customWidth="1"/>
    <col min="15879" max="15879" width="8.7109375" style="28" customWidth="1"/>
    <col min="15880" max="15880" width="13.140625" style="28" customWidth="1"/>
    <col min="15881" max="15881" width="11.28515625" style="28" customWidth="1"/>
    <col min="15882" max="15882" width="13.42578125" style="28" customWidth="1"/>
    <col min="15883" max="15883" width="8.28515625" style="28" customWidth="1"/>
    <col min="15884" max="15884" width="15" style="28" customWidth="1"/>
    <col min="15885" max="15885" width="11.42578125" style="28" customWidth="1"/>
    <col min="15886" max="15886" width="13.5703125" style="28" customWidth="1"/>
    <col min="15887" max="15887" width="8" style="28" customWidth="1"/>
    <col min="15888" max="15888" width="11.42578125" style="28" customWidth="1"/>
    <col min="15889" max="15889" width="11.7109375" style="28" customWidth="1"/>
    <col min="15890" max="15890" width="13.42578125" style="28" customWidth="1"/>
    <col min="15891" max="15891" width="10.7109375" style="28" customWidth="1"/>
    <col min="15892" max="15892" width="11.42578125" style="28" customWidth="1"/>
    <col min="15893" max="15893" width="13" style="28" customWidth="1"/>
    <col min="15894" max="15894" width="17.85546875" style="28" customWidth="1"/>
    <col min="15895" max="16128" width="8.85546875" style="28"/>
    <col min="16129" max="16129" width="6.7109375" style="28" customWidth="1"/>
    <col min="16130" max="16130" width="32.85546875" style="28" customWidth="1"/>
    <col min="16131" max="16131" width="18" style="28" customWidth="1"/>
    <col min="16132" max="16132" width="13.42578125" style="28" customWidth="1"/>
    <col min="16133" max="16133" width="12.85546875" style="28" customWidth="1"/>
    <col min="16134" max="16134" width="15" style="28" customWidth="1"/>
    <col min="16135" max="16135" width="8.7109375" style="28" customWidth="1"/>
    <col min="16136" max="16136" width="13.140625" style="28" customWidth="1"/>
    <col min="16137" max="16137" width="11.28515625" style="28" customWidth="1"/>
    <col min="16138" max="16138" width="13.42578125" style="28" customWidth="1"/>
    <col min="16139" max="16139" width="8.28515625" style="28" customWidth="1"/>
    <col min="16140" max="16140" width="15" style="28" customWidth="1"/>
    <col min="16141" max="16141" width="11.42578125" style="28" customWidth="1"/>
    <col min="16142" max="16142" width="13.5703125" style="28" customWidth="1"/>
    <col min="16143" max="16143" width="8" style="28" customWidth="1"/>
    <col min="16144" max="16144" width="11.42578125" style="28" customWidth="1"/>
    <col min="16145" max="16145" width="11.7109375" style="28" customWidth="1"/>
    <col min="16146" max="16146" width="13.42578125" style="28" customWidth="1"/>
    <col min="16147" max="16147" width="10.7109375" style="28" customWidth="1"/>
    <col min="16148" max="16148" width="11.42578125" style="28" customWidth="1"/>
    <col min="16149" max="16149" width="13" style="28" customWidth="1"/>
    <col min="16150" max="16150" width="17.85546875" style="28" customWidth="1"/>
    <col min="16151" max="16384" width="8.85546875" style="28"/>
  </cols>
  <sheetData>
    <row r="1" spans="1:22" x14ac:dyDescent="0.25">
      <c r="L1" s="29"/>
      <c r="M1" s="29"/>
      <c r="P1" s="468" t="s">
        <v>63</v>
      </c>
      <c r="Q1" s="468"/>
    </row>
    <row r="2" spans="1:22" x14ac:dyDescent="0.25">
      <c r="L2" s="29"/>
      <c r="M2" s="29"/>
      <c r="N2" s="468" t="s">
        <v>64</v>
      </c>
      <c r="O2" s="468"/>
      <c r="P2" s="468"/>
      <c r="Q2" s="468"/>
    </row>
    <row r="3" spans="1:22" x14ac:dyDescent="0.25">
      <c r="L3" s="29"/>
      <c r="M3" s="29"/>
      <c r="N3" s="468" t="s">
        <v>65</v>
      </c>
      <c r="O3" s="468"/>
      <c r="P3" s="468"/>
      <c r="Q3" s="468"/>
    </row>
    <row r="4" spans="1:22" x14ac:dyDescent="0.25">
      <c r="L4" s="29"/>
      <c r="M4" s="29"/>
      <c r="N4" s="468" t="s">
        <v>66</v>
      </c>
      <c r="O4" s="468"/>
      <c r="P4" s="468"/>
      <c r="Q4" s="468"/>
    </row>
    <row r="5" spans="1:22" x14ac:dyDescent="0.25">
      <c r="L5" s="29"/>
      <c r="M5" s="29"/>
      <c r="N5" s="468" t="s">
        <v>67</v>
      </c>
      <c r="O5" s="468"/>
      <c r="P5" s="468"/>
      <c r="Q5" s="468"/>
    </row>
    <row r="6" spans="1:22" customFormat="1" ht="18.75" x14ac:dyDescent="0.3">
      <c r="A6" s="464" t="s">
        <v>68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30"/>
    </row>
    <row r="7" spans="1:22" customFormat="1" ht="18.75" customHeight="1" x14ac:dyDescent="0.3">
      <c r="A7" s="465" t="s">
        <v>69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31"/>
    </row>
    <row r="8" spans="1:22" customFormat="1" ht="18.75" customHeight="1" x14ac:dyDescent="0.3">
      <c r="A8" s="465" t="s">
        <v>70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31"/>
    </row>
    <row r="9" spans="1:22" customFormat="1" ht="18.75" x14ac:dyDescent="0.3">
      <c r="A9" s="464" t="s">
        <v>71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30"/>
    </row>
    <row r="10" spans="1:22" customFormat="1" ht="18.75" x14ac:dyDescent="0.3">
      <c r="A10" s="466" t="s">
        <v>542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30"/>
    </row>
    <row r="11" spans="1:22" customFormat="1" ht="18.75" x14ac:dyDescent="0.25">
      <c r="A11" s="467" t="s">
        <v>72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32"/>
    </row>
    <row r="12" spans="1:22" customFormat="1" ht="15.75" x14ac:dyDescent="0.25">
      <c r="A12" s="463" t="s">
        <v>7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33"/>
    </row>
    <row r="13" spans="1:22" ht="23.25" customHeight="1" x14ac:dyDescent="0.25">
      <c r="A13" s="469" t="s">
        <v>73</v>
      </c>
      <c r="B13" s="486" t="s">
        <v>0</v>
      </c>
      <c r="C13" s="489" t="s">
        <v>495</v>
      </c>
      <c r="D13" s="469" t="s">
        <v>8</v>
      </c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89" t="s">
        <v>11</v>
      </c>
      <c r="Q13" s="489" t="s">
        <v>12</v>
      </c>
      <c r="R13" s="34"/>
      <c r="S13" s="34"/>
      <c r="T13" s="34"/>
      <c r="U13" s="34"/>
      <c r="V13" s="35"/>
    </row>
    <row r="14" spans="1:22" ht="17.25" customHeight="1" x14ac:dyDescent="0.25">
      <c r="A14" s="469"/>
      <c r="B14" s="487"/>
      <c r="C14" s="489"/>
      <c r="D14" s="469" t="s">
        <v>10</v>
      </c>
      <c r="E14" s="469"/>
      <c r="F14" s="469"/>
      <c r="G14" s="469"/>
      <c r="H14" s="469" t="s">
        <v>74</v>
      </c>
      <c r="I14" s="469"/>
      <c r="J14" s="469"/>
      <c r="K14" s="469"/>
      <c r="L14" s="470" t="s">
        <v>75</v>
      </c>
      <c r="M14" s="471"/>
      <c r="N14" s="471"/>
      <c r="O14" s="472"/>
      <c r="P14" s="489"/>
      <c r="Q14" s="489"/>
      <c r="R14" s="36"/>
      <c r="S14" s="36"/>
      <c r="T14" s="36"/>
      <c r="U14" s="36"/>
      <c r="V14" s="36"/>
    </row>
    <row r="15" spans="1:22" ht="21" customHeight="1" x14ac:dyDescent="0.25">
      <c r="A15" s="469"/>
      <c r="B15" s="487"/>
      <c r="C15" s="489"/>
      <c r="D15" s="469"/>
      <c r="E15" s="469"/>
      <c r="F15" s="469"/>
      <c r="G15" s="469"/>
      <c r="H15" s="469"/>
      <c r="I15" s="469"/>
      <c r="J15" s="469"/>
      <c r="K15" s="469"/>
      <c r="L15" s="473"/>
      <c r="M15" s="474"/>
      <c r="N15" s="474"/>
      <c r="O15" s="475"/>
      <c r="P15" s="489"/>
      <c r="Q15" s="489"/>
      <c r="R15" s="36"/>
      <c r="S15" s="36"/>
      <c r="T15" s="36"/>
      <c r="U15" s="36"/>
      <c r="V15" s="36"/>
    </row>
    <row r="16" spans="1:22" ht="27" customHeight="1" x14ac:dyDescent="0.25">
      <c r="A16" s="469"/>
      <c r="B16" s="487"/>
      <c r="C16" s="489"/>
      <c r="D16" s="476" t="s">
        <v>76</v>
      </c>
      <c r="E16" s="478" t="s">
        <v>13</v>
      </c>
      <c r="F16" s="479"/>
      <c r="G16" s="480"/>
      <c r="H16" s="476" t="s">
        <v>76</v>
      </c>
      <c r="I16" s="478" t="s">
        <v>13</v>
      </c>
      <c r="J16" s="479"/>
      <c r="K16" s="480"/>
      <c r="L16" s="476" t="s">
        <v>76</v>
      </c>
      <c r="M16" s="478" t="s">
        <v>13</v>
      </c>
      <c r="N16" s="479"/>
      <c r="O16" s="480"/>
      <c r="P16" s="489"/>
      <c r="Q16" s="489"/>
      <c r="R16" s="36"/>
      <c r="S16" s="36"/>
      <c r="T16" s="36"/>
      <c r="U16" s="36"/>
      <c r="V16" s="36"/>
    </row>
    <row r="17" spans="1:22" ht="47.25" x14ac:dyDescent="0.25">
      <c r="A17" s="469"/>
      <c r="B17" s="488"/>
      <c r="C17" s="489"/>
      <c r="D17" s="477"/>
      <c r="E17" s="37" t="s">
        <v>4</v>
      </c>
      <c r="F17" s="37" t="s">
        <v>1</v>
      </c>
      <c r="G17" s="298" t="s">
        <v>14</v>
      </c>
      <c r="H17" s="477"/>
      <c r="I17" s="37" t="s">
        <v>4</v>
      </c>
      <c r="J17" s="37" t="s">
        <v>1</v>
      </c>
      <c r="K17" s="298" t="s">
        <v>14</v>
      </c>
      <c r="L17" s="477"/>
      <c r="M17" s="37" t="s">
        <v>4</v>
      </c>
      <c r="N17" s="37" t="s">
        <v>1</v>
      </c>
      <c r="O17" s="298" t="s">
        <v>14</v>
      </c>
      <c r="P17" s="489"/>
      <c r="Q17" s="489"/>
      <c r="R17" s="35"/>
      <c r="S17" s="34"/>
      <c r="T17" s="34"/>
      <c r="U17" s="34"/>
      <c r="V17" s="34"/>
    </row>
    <row r="18" spans="1:22" s="40" customFormat="1" x14ac:dyDescent="0.25">
      <c r="A18" s="38">
        <v>1</v>
      </c>
      <c r="B18" s="38">
        <v>2</v>
      </c>
      <c r="C18" s="38">
        <v>3</v>
      </c>
      <c r="D18" s="38">
        <v>4</v>
      </c>
      <c r="E18" s="38"/>
      <c r="F18" s="38">
        <v>5</v>
      </c>
      <c r="G18" s="38">
        <v>6</v>
      </c>
      <c r="H18" s="38">
        <v>7</v>
      </c>
      <c r="I18" s="38"/>
      <c r="J18" s="38">
        <v>8</v>
      </c>
      <c r="K18" s="38">
        <v>9</v>
      </c>
      <c r="L18" s="38">
        <v>10</v>
      </c>
      <c r="M18" s="38"/>
      <c r="N18" s="38">
        <v>11</v>
      </c>
      <c r="O18" s="38">
        <v>12</v>
      </c>
      <c r="P18" s="38">
        <v>15</v>
      </c>
      <c r="Q18" s="38">
        <v>18</v>
      </c>
      <c r="R18" s="39"/>
    </row>
    <row r="19" spans="1:22" s="43" customFormat="1" ht="22.5" customHeight="1" x14ac:dyDescent="0.25">
      <c r="A19" s="41"/>
      <c r="B19" s="481" t="s">
        <v>77</v>
      </c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3"/>
      <c r="R19" s="42"/>
    </row>
    <row r="20" spans="1:22" s="43" customFormat="1" ht="149.25" customHeight="1" x14ac:dyDescent="0.25">
      <c r="A20" s="44" t="s">
        <v>15</v>
      </c>
      <c r="B20" s="45" t="s">
        <v>78</v>
      </c>
      <c r="C20" s="257">
        <v>599.8886</v>
      </c>
      <c r="D20" s="257">
        <v>599.8886</v>
      </c>
      <c r="E20" s="46">
        <f>SUM(E21:E44)</f>
        <v>0</v>
      </c>
      <c r="F20" s="257">
        <f>D20</f>
        <v>599.8886</v>
      </c>
      <c r="G20" s="46">
        <f>SUM(G21:G44)</f>
        <v>0</v>
      </c>
      <c r="H20" s="257">
        <v>599.8886</v>
      </c>
      <c r="I20" s="46">
        <f>SUM(I21:I44)</f>
        <v>0</v>
      </c>
      <c r="J20" s="257">
        <f>H20</f>
        <v>599.8886</v>
      </c>
      <c r="K20" s="46">
        <f>SUM(K21:K44)</f>
        <v>0</v>
      </c>
      <c r="L20" s="257">
        <v>599.8886</v>
      </c>
      <c r="M20" s="46">
        <v>0</v>
      </c>
      <c r="N20" s="257">
        <f>L20</f>
        <v>599.8886</v>
      </c>
      <c r="O20" s="46">
        <f>SUM(O21:O44)</f>
        <v>0</v>
      </c>
      <c r="P20" s="47">
        <f>L20/H20</f>
        <v>1</v>
      </c>
      <c r="Q20" s="47">
        <f>L20/D20</f>
        <v>1</v>
      </c>
      <c r="R20" s="42"/>
    </row>
    <row r="21" spans="1:22" s="43" customFormat="1" ht="69.75" customHeight="1" x14ac:dyDescent="0.25">
      <c r="A21" s="60" t="s">
        <v>17</v>
      </c>
      <c r="B21" s="61" t="s">
        <v>79</v>
      </c>
      <c r="C21" s="233">
        <v>599.8886</v>
      </c>
      <c r="D21" s="227">
        <v>599.8886</v>
      </c>
      <c r="E21" s="51">
        <v>0</v>
      </c>
      <c r="F21" s="227">
        <v>599.8886</v>
      </c>
      <c r="G21" s="51">
        <v>0</v>
      </c>
      <c r="H21" s="227">
        <v>599.8886</v>
      </c>
      <c r="I21" s="51">
        <v>0</v>
      </c>
      <c r="J21" s="227">
        <v>599.8886</v>
      </c>
      <c r="K21" s="51">
        <v>0</v>
      </c>
      <c r="L21" s="227">
        <v>599.8886</v>
      </c>
      <c r="M21" s="51">
        <v>0</v>
      </c>
      <c r="N21" s="227">
        <v>599.8886</v>
      </c>
      <c r="O21" s="51">
        <v>0</v>
      </c>
      <c r="P21" s="52">
        <f>L21/H21</f>
        <v>1</v>
      </c>
      <c r="Q21" s="52">
        <f>L21/D21</f>
        <v>1</v>
      </c>
      <c r="R21" s="42"/>
    </row>
    <row r="22" spans="1:22" s="43" customFormat="1" ht="91.5" customHeight="1" x14ac:dyDescent="0.25">
      <c r="A22" s="48"/>
      <c r="B22" s="49" t="s">
        <v>496</v>
      </c>
      <c r="C22" s="233">
        <v>599.8886</v>
      </c>
      <c r="D22" s="227">
        <v>599.8886</v>
      </c>
      <c r="E22" s="51">
        <v>0</v>
      </c>
      <c r="F22" s="228">
        <v>599.8886</v>
      </c>
      <c r="G22" s="55">
        <v>0</v>
      </c>
      <c r="H22" s="227">
        <v>599.8886</v>
      </c>
      <c r="I22" s="56">
        <v>0</v>
      </c>
      <c r="J22" s="230">
        <f>H22</f>
        <v>599.8886</v>
      </c>
      <c r="K22" s="56">
        <v>0</v>
      </c>
      <c r="L22" s="227">
        <v>599.8886</v>
      </c>
      <c r="M22" s="56">
        <v>0</v>
      </c>
      <c r="N22" s="230">
        <f>L22</f>
        <v>599.8886</v>
      </c>
      <c r="O22" s="55">
        <v>0</v>
      </c>
      <c r="P22" s="52">
        <f>L22/H22</f>
        <v>1</v>
      </c>
      <c r="Q22" s="52">
        <f>L22/D22</f>
        <v>1</v>
      </c>
      <c r="R22" s="42"/>
    </row>
    <row r="23" spans="1:22" s="43" customFormat="1" ht="11.25" hidden="1" customHeight="1" x14ac:dyDescent="0.25">
      <c r="A23" s="48"/>
      <c r="B23" s="49"/>
      <c r="C23" s="50">
        <v>0</v>
      </c>
      <c r="D23" s="51">
        <v>0</v>
      </c>
      <c r="E23" s="51">
        <v>0</v>
      </c>
      <c r="F23" s="54">
        <v>0</v>
      </c>
      <c r="G23" s="55">
        <v>0</v>
      </c>
      <c r="H23" s="51">
        <v>0</v>
      </c>
      <c r="I23" s="56">
        <v>0</v>
      </c>
      <c r="J23" s="56">
        <v>0</v>
      </c>
      <c r="K23" s="56">
        <v>0</v>
      </c>
      <c r="L23" s="51">
        <v>0</v>
      </c>
      <c r="M23" s="56">
        <v>0</v>
      </c>
      <c r="N23" s="56">
        <v>0</v>
      </c>
      <c r="O23" s="55">
        <v>0</v>
      </c>
      <c r="P23" s="52">
        <v>0</v>
      </c>
      <c r="Q23" s="143">
        <v>0</v>
      </c>
      <c r="R23" s="42"/>
    </row>
    <row r="24" spans="1:22" s="43" customFormat="1" ht="70.5" customHeight="1" x14ac:dyDescent="0.25">
      <c r="A24" s="57" t="s">
        <v>80</v>
      </c>
      <c r="B24" s="58" t="s">
        <v>81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3">
        <v>0</v>
      </c>
      <c r="Q24" s="53">
        <v>0</v>
      </c>
      <c r="R24" s="42"/>
    </row>
    <row r="25" spans="1:22" s="43" customFormat="1" ht="214.5" customHeight="1" x14ac:dyDescent="0.25">
      <c r="A25" s="57"/>
      <c r="B25" s="59" t="s">
        <v>82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3">
        <v>0</v>
      </c>
      <c r="Q25" s="53">
        <v>0</v>
      </c>
      <c r="R25" s="42"/>
    </row>
    <row r="26" spans="1:22" s="43" customFormat="1" ht="141" customHeight="1" x14ac:dyDescent="0.25">
      <c r="A26" s="57"/>
      <c r="B26" s="58" t="s">
        <v>83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3">
        <v>0</v>
      </c>
      <c r="Q26" s="53">
        <v>0</v>
      </c>
      <c r="R26" s="42"/>
    </row>
    <row r="27" spans="1:22" s="43" customFormat="1" ht="69.75" customHeight="1" x14ac:dyDescent="0.25">
      <c r="A27" s="48" t="s">
        <v>84</v>
      </c>
      <c r="B27" s="49" t="s">
        <v>85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3">
        <v>0</v>
      </c>
      <c r="Q27" s="53">
        <v>0</v>
      </c>
      <c r="R27" s="42"/>
    </row>
    <row r="28" spans="1:22" s="43" customFormat="1" ht="69.75" customHeight="1" x14ac:dyDescent="0.25">
      <c r="A28" s="48"/>
      <c r="B28" s="49" t="s">
        <v>86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3">
        <v>0</v>
      </c>
      <c r="Q28" s="53">
        <v>0</v>
      </c>
      <c r="R28" s="42"/>
    </row>
    <row r="29" spans="1:22" s="43" customFormat="1" ht="69.75" customHeight="1" x14ac:dyDescent="0.25">
      <c r="A29" s="48"/>
      <c r="B29" s="49" t="s">
        <v>87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3">
        <v>0</v>
      </c>
      <c r="Q29" s="53">
        <v>0</v>
      </c>
      <c r="R29" s="42"/>
    </row>
    <row r="30" spans="1:22" s="43" customFormat="1" ht="69.75" hidden="1" customHeight="1" x14ac:dyDescent="0.25">
      <c r="A30" s="48"/>
      <c r="B30" s="49"/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3">
        <v>0</v>
      </c>
      <c r="Q30" s="53">
        <v>0</v>
      </c>
      <c r="R30" s="42"/>
    </row>
    <row r="31" spans="1:22" s="63" customFormat="1" ht="161.25" customHeight="1" x14ac:dyDescent="0.25">
      <c r="A31" s="60"/>
      <c r="B31" s="61" t="s">
        <v>439</v>
      </c>
      <c r="C31" s="232">
        <v>599.8886</v>
      </c>
      <c r="D31" s="227">
        <v>599.8886</v>
      </c>
      <c r="E31" s="51">
        <v>0</v>
      </c>
      <c r="F31" s="227">
        <v>599.8886</v>
      </c>
      <c r="G31" s="51">
        <v>0</v>
      </c>
      <c r="H31" s="227">
        <v>599.8886</v>
      </c>
      <c r="I31" s="51">
        <v>0</v>
      </c>
      <c r="J31" s="227">
        <f>H31</f>
        <v>599.8886</v>
      </c>
      <c r="K31" s="51">
        <v>0</v>
      </c>
      <c r="L31" s="227">
        <f>L20</f>
        <v>599.8886</v>
      </c>
      <c r="M31" s="51">
        <v>0</v>
      </c>
      <c r="N31" s="227">
        <v>599.8886</v>
      </c>
      <c r="O31" s="51">
        <v>0</v>
      </c>
      <c r="P31" s="53">
        <f>L31/H31</f>
        <v>1</v>
      </c>
      <c r="Q31" s="53">
        <f>L31/D31</f>
        <v>1</v>
      </c>
      <c r="R31" s="62"/>
    </row>
    <row r="32" spans="1:22" s="43" customFormat="1" ht="22.5" customHeight="1" x14ac:dyDescent="0.25">
      <c r="A32" s="41"/>
      <c r="B32" s="481" t="s">
        <v>88</v>
      </c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3"/>
      <c r="R32" s="42"/>
    </row>
    <row r="33" spans="1:18" s="63" customFormat="1" ht="99.75" customHeight="1" x14ac:dyDescent="0.25">
      <c r="A33" s="60" t="s">
        <v>22</v>
      </c>
      <c r="B33" s="61" t="s">
        <v>89</v>
      </c>
      <c r="C33" s="384">
        <v>1262.5</v>
      </c>
      <c r="D33" s="245">
        <v>1262.5</v>
      </c>
      <c r="E33" s="144">
        <v>0</v>
      </c>
      <c r="F33" s="245">
        <v>1262.5</v>
      </c>
      <c r="G33" s="144">
        <v>0</v>
      </c>
      <c r="H33" s="245">
        <v>1262.5</v>
      </c>
      <c r="I33" s="144">
        <v>0</v>
      </c>
      <c r="J33" s="245">
        <v>1262.5</v>
      </c>
      <c r="K33" s="144">
        <v>0</v>
      </c>
      <c r="L33" s="245">
        <v>1262.5</v>
      </c>
      <c r="M33" s="144">
        <v>0</v>
      </c>
      <c r="N33" s="245">
        <v>1262.5</v>
      </c>
      <c r="O33" s="144">
        <v>0</v>
      </c>
      <c r="P33" s="47">
        <f>L33/D33</f>
        <v>1</v>
      </c>
      <c r="Q33" s="47">
        <f>L33/D33</f>
        <v>1</v>
      </c>
      <c r="R33" s="62"/>
    </row>
    <row r="34" spans="1:18" s="43" customFormat="1" ht="80.25" customHeight="1" x14ac:dyDescent="0.25">
      <c r="A34" s="60" t="s">
        <v>24</v>
      </c>
      <c r="B34" s="61" t="s">
        <v>90</v>
      </c>
      <c r="C34" s="233">
        <v>1197.5</v>
      </c>
      <c r="D34" s="228">
        <v>1197.5</v>
      </c>
      <c r="E34" s="51">
        <v>0</v>
      </c>
      <c r="F34" s="228">
        <v>1197.5</v>
      </c>
      <c r="G34" s="51">
        <v>0</v>
      </c>
      <c r="H34" s="228">
        <v>1197.5</v>
      </c>
      <c r="I34" s="51">
        <v>0</v>
      </c>
      <c r="J34" s="228">
        <v>1197.5</v>
      </c>
      <c r="K34" s="51">
        <v>0</v>
      </c>
      <c r="L34" s="228">
        <v>1197.5</v>
      </c>
      <c r="M34" s="51">
        <v>0</v>
      </c>
      <c r="N34" s="228">
        <v>1197.5</v>
      </c>
      <c r="O34" s="51">
        <v>0</v>
      </c>
      <c r="P34" s="52">
        <f>L34/H34</f>
        <v>1</v>
      </c>
      <c r="Q34" s="52">
        <f>L34/D34</f>
        <v>1</v>
      </c>
      <c r="R34" s="42"/>
    </row>
    <row r="35" spans="1:18" s="43" customFormat="1" ht="200.25" customHeight="1" x14ac:dyDescent="0.25">
      <c r="A35" s="48"/>
      <c r="B35" s="49" t="s">
        <v>497</v>
      </c>
      <c r="C35" s="233">
        <v>267.5</v>
      </c>
      <c r="D35" s="233">
        <v>267.5</v>
      </c>
      <c r="E35" s="50">
        <v>0</v>
      </c>
      <c r="F35" s="233">
        <v>267.5</v>
      </c>
      <c r="G35" s="50">
        <v>0</v>
      </c>
      <c r="H35" s="233">
        <v>267</v>
      </c>
      <c r="I35" s="50">
        <v>0</v>
      </c>
      <c r="J35" s="233">
        <v>267.5</v>
      </c>
      <c r="K35" s="50">
        <v>0</v>
      </c>
      <c r="L35" s="233">
        <v>267.5</v>
      </c>
      <c r="M35" s="50">
        <v>0</v>
      </c>
      <c r="N35" s="233">
        <f>L35</f>
        <v>267.5</v>
      </c>
      <c r="O35" s="50">
        <v>0</v>
      </c>
      <c r="P35" s="52">
        <f>L35/H35</f>
        <v>1.0019</v>
      </c>
      <c r="Q35" s="52">
        <f>L35/D35</f>
        <v>1</v>
      </c>
      <c r="R35" s="42"/>
    </row>
    <row r="36" spans="1:18" s="43" customFormat="1" ht="91.5" customHeight="1" x14ac:dyDescent="0.25">
      <c r="A36" s="48"/>
      <c r="B36" s="49" t="s">
        <v>609</v>
      </c>
      <c r="C36" s="233">
        <v>580</v>
      </c>
      <c r="D36" s="228">
        <v>580</v>
      </c>
      <c r="E36" s="51">
        <v>0</v>
      </c>
      <c r="F36" s="228">
        <v>580</v>
      </c>
      <c r="G36" s="55">
        <v>0</v>
      </c>
      <c r="H36" s="228">
        <v>580</v>
      </c>
      <c r="I36" s="55">
        <v>0</v>
      </c>
      <c r="J36" s="228">
        <v>580</v>
      </c>
      <c r="K36" s="55">
        <v>0</v>
      </c>
      <c r="L36" s="228">
        <v>580</v>
      </c>
      <c r="M36" s="55">
        <v>0</v>
      </c>
      <c r="N36" s="228">
        <v>580</v>
      </c>
      <c r="O36" s="55">
        <v>0</v>
      </c>
      <c r="P36" s="52">
        <f>L36/H36</f>
        <v>1</v>
      </c>
      <c r="Q36" s="52">
        <f>L36/D36</f>
        <v>1</v>
      </c>
      <c r="R36" s="42"/>
    </row>
    <row r="37" spans="1:18" s="43" customFormat="1" ht="69.75" hidden="1" customHeight="1" x14ac:dyDescent="0.25">
      <c r="A37" s="48"/>
      <c r="B37" s="49"/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3">
        <v>0</v>
      </c>
      <c r="Q37" s="53">
        <v>0</v>
      </c>
      <c r="R37" s="42"/>
    </row>
    <row r="38" spans="1:18" s="43" customFormat="1" ht="4.5" hidden="1" customHeight="1" x14ac:dyDescent="0.25">
      <c r="A38" s="48"/>
      <c r="B38" s="49"/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3">
        <v>0</v>
      </c>
      <c r="Q38" s="53">
        <v>0</v>
      </c>
      <c r="R38" s="42"/>
    </row>
    <row r="39" spans="1:18" s="43" customFormat="1" ht="87" customHeight="1" x14ac:dyDescent="0.25">
      <c r="A39" s="48"/>
      <c r="B39" s="49" t="s">
        <v>410</v>
      </c>
      <c r="C39" s="233">
        <v>350</v>
      </c>
      <c r="D39" s="233">
        <v>350</v>
      </c>
      <c r="E39" s="50">
        <v>0</v>
      </c>
      <c r="F39" s="233">
        <v>350</v>
      </c>
      <c r="G39" s="50">
        <v>0</v>
      </c>
      <c r="H39" s="258">
        <v>350</v>
      </c>
      <c r="I39" s="50">
        <v>0</v>
      </c>
      <c r="J39" s="233">
        <v>350</v>
      </c>
      <c r="K39" s="50">
        <v>0</v>
      </c>
      <c r="L39" s="233">
        <v>350</v>
      </c>
      <c r="M39" s="50">
        <v>0</v>
      </c>
      <c r="N39" s="233">
        <v>350</v>
      </c>
      <c r="O39" s="50">
        <v>0</v>
      </c>
      <c r="P39" s="52">
        <f>L39/H39</f>
        <v>1</v>
      </c>
      <c r="Q39" s="52">
        <f>L39/D39</f>
        <v>1</v>
      </c>
      <c r="R39" s="42"/>
    </row>
    <row r="40" spans="1:18" s="63" customFormat="1" ht="69.75" customHeight="1" x14ac:dyDescent="0.25">
      <c r="A40" s="60" t="s">
        <v>25</v>
      </c>
      <c r="B40" s="61" t="s">
        <v>91</v>
      </c>
      <c r="C40" s="232">
        <v>65</v>
      </c>
      <c r="D40" s="232">
        <v>65</v>
      </c>
      <c r="E40" s="144">
        <v>0</v>
      </c>
      <c r="F40" s="244">
        <v>65</v>
      </c>
      <c r="G40" s="144">
        <v>0</v>
      </c>
      <c r="H40" s="244">
        <v>65</v>
      </c>
      <c r="I40" s="144">
        <v>0</v>
      </c>
      <c r="J40" s="244">
        <v>65</v>
      </c>
      <c r="K40" s="144">
        <v>0</v>
      </c>
      <c r="L40" s="244">
        <v>65</v>
      </c>
      <c r="M40" s="144">
        <v>0</v>
      </c>
      <c r="N40" s="244">
        <v>65</v>
      </c>
      <c r="O40" s="144">
        <v>0</v>
      </c>
      <c r="P40" s="47">
        <f>L40/H40</f>
        <v>1</v>
      </c>
      <c r="Q40" s="47">
        <f>L40/D40</f>
        <v>1</v>
      </c>
      <c r="R40" s="62"/>
    </row>
    <row r="41" spans="1:18" s="43" customFormat="1" ht="174" customHeight="1" x14ac:dyDescent="0.25">
      <c r="A41" s="48"/>
      <c r="B41" s="49" t="s">
        <v>92</v>
      </c>
      <c r="C41" s="50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2">
        <v>0</v>
      </c>
      <c r="Q41" s="52">
        <v>0</v>
      </c>
      <c r="R41" s="42"/>
    </row>
    <row r="42" spans="1:18" s="43" customFormat="1" ht="192" customHeight="1" x14ac:dyDescent="0.25">
      <c r="A42" s="48"/>
      <c r="B42" s="49" t="s">
        <v>93</v>
      </c>
      <c r="C42" s="50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2">
        <v>0</v>
      </c>
      <c r="Q42" s="52">
        <v>0</v>
      </c>
      <c r="R42" s="42"/>
    </row>
    <row r="43" spans="1:18" s="43" customFormat="1" ht="130.5" customHeight="1" x14ac:dyDescent="0.25">
      <c r="A43" s="48"/>
      <c r="B43" s="49" t="s">
        <v>610</v>
      </c>
      <c r="C43" s="233">
        <v>65</v>
      </c>
      <c r="D43" s="227">
        <v>65</v>
      </c>
      <c r="E43" s="51">
        <v>0</v>
      </c>
      <c r="F43" s="227">
        <v>65</v>
      </c>
      <c r="G43" s="51">
        <v>0</v>
      </c>
      <c r="H43" s="227">
        <v>65</v>
      </c>
      <c r="I43" s="51">
        <v>0</v>
      </c>
      <c r="J43" s="227">
        <v>65</v>
      </c>
      <c r="K43" s="51">
        <v>0</v>
      </c>
      <c r="L43" s="227">
        <v>65</v>
      </c>
      <c r="M43" s="51">
        <v>0</v>
      </c>
      <c r="N43" s="227">
        <v>65</v>
      </c>
      <c r="O43" s="51">
        <v>0</v>
      </c>
      <c r="P43" s="52">
        <f>L43/H43</f>
        <v>1</v>
      </c>
      <c r="Q43" s="52">
        <f>L43/D43</f>
        <v>1</v>
      </c>
      <c r="R43" s="42"/>
    </row>
    <row r="44" spans="1:18" s="43" customFormat="1" ht="69.75" customHeight="1" x14ac:dyDescent="0.25">
      <c r="A44" s="48"/>
      <c r="B44" s="49" t="s">
        <v>94</v>
      </c>
      <c r="C44" s="233">
        <v>1262.5</v>
      </c>
      <c r="D44" s="228">
        <v>1262.5</v>
      </c>
      <c r="E44" s="51">
        <v>0</v>
      </c>
      <c r="F44" s="228">
        <v>1262.5</v>
      </c>
      <c r="G44" s="51">
        <v>0</v>
      </c>
      <c r="H44" s="228">
        <v>1262.5</v>
      </c>
      <c r="I44" s="51">
        <v>0</v>
      </c>
      <c r="J44" s="228">
        <v>1262.5</v>
      </c>
      <c r="K44" s="51">
        <v>0</v>
      </c>
      <c r="L44" s="228">
        <v>1262.5</v>
      </c>
      <c r="M44" s="51">
        <v>0</v>
      </c>
      <c r="N44" s="228">
        <v>1262.5</v>
      </c>
      <c r="O44" s="51">
        <v>0</v>
      </c>
      <c r="P44" s="52">
        <f>L44/H44</f>
        <v>1</v>
      </c>
      <c r="Q44" s="52">
        <f>L44/D44</f>
        <v>1</v>
      </c>
      <c r="R44" s="42"/>
    </row>
    <row r="45" spans="1:18" s="69" customFormat="1" ht="39" customHeight="1" x14ac:dyDescent="0.25">
      <c r="A45" s="64"/>
      <c r="B45" s="65" t="s">
        <v>95</v>
      </c>
      <c r="C45" s="259" t="s">
        <v>611</v>
      </c>
      <c r="D45" s="249">
        <v>1862.3886</v>
      </c>
      <c r="E45" s="66">
        <f>E20</f>
        <v>0</v>
      </c>
      <c r="F45" s="260">
        <v>1862.3886</v>
      </c>
      <c r="G45" s="66"/>
      <c r="H45" s="249">
        <v>1862.3886</v>
      </c>
      <c r="I45" s="66">
        <f>I20</f>
        <v>0</v>
      </c>
      <c r="J45" s="249">
        <f>H45</f>
        <v>1862.3886</v>
      </c>
      <c r="K45" s="66">
        <f>K20</f>
        <v>0</v>
      </c>
      <c r="L45" s="261">
        <v>1862.3886</v>
      </c>
      <c r="M45" s="66">
        <v>0</v>
      </c>
      <c r="N45" s="249">
        <v>1862.3886</v>
      </c>
      <c r="O45" s="66">
        <f>O20</f>
        <v>0</v>
      </c>
      <c r="P45" s="67">
        <f>L45/H45</f>
        <v>1</v>
      </c>
      <c r="Q45" s="67">
        <f>L45/D45</f>
        <v>1</v>
      </c>
      <c r="R45" s="68"/>
    </row>
    <row r="47" spans="1:18" customFormat="1" x14ac:dyDescent="0.25">
      <c r="N47" s="71"/>
      <c r="O47" s="71"/>
      <c r="P47" s="71"/>
    </row>
    <row r="48" spans="1:18" customFormat="1" x14ac:dyDescent="0.25">
      <c r="N48" s="71"/>
      <c r="O48" s="71"/>
      <c r="P48" s="71"/>
    </row>
    <row r="49" spans="1:18" customFormat="1" ht="15.75" x14ac:dyDescent="0.25">
      <c r="A49" s="33" t="s">
        <v>440</v>
      </c>
      <c r="B49" s="72"/>
      <c r="C49" s="72"/>
      <c r="D49" s="72"/>
      <c r="E49" s="72"/>
      <c r="F49" s="72"/>
      <c r="G49" s="484"/>
      <c r="H49" s="484"/>
      <c r="I49" s="297"/>
      <c r="J49" s="485" t="s">
        <v>441</v>
      </c>
      <c r="K49" s="485"/>
      <c r="L49" s="33"/>
      <c r="M49" s="33"/>
      <c r="N49" s="73"/>
      <c r="O49" s="73"/>
      <c r="P49" s="73"/>
      <c r="Q49" s="33"/>
      <c r="R49" s="33"/>
    </row>
    <row r="50" spans="1:18" customFormat="1" ht="23.25" customHeight="1" x14ac:dyDescent="0.25">
      <c r="C50" s="74"/>
      <c r="N50" s="71"/>
      <c r="O50" s="71"/>
      <c r="P50" s="71"/>
    </row>
    <row r="51" spans="1:18" x14ac:dyDescent="0.25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8" x14ac:dyDescent="0.25">
      <c r="D52" s="75"/>
      <c r="E52" s="75"/>
      <c r="F52" s="75"/>
    </row>
    <row r="53" spans="1:18" x14ac:dyDescent="0.25">
      <c r="D53" s="75"/>
      <c r="E53" s="75"/>
      <c r="F53" s="75"/>
    </row>
    <row r="54" spans="1:18" x14ac:dyDescent="0.25">
      <c r="D54" s="75"/>
      <c r="E54" s="75"/>
      <c r="F54" s="75"/>
    </row>
    <row r="55" spans="1:18" x14ac:dyDescent="0.25">
      <c r="D55" s="75"/>
      <c r="E55" s="75"/>
      <c r="F55" s="75"/>
    </row>
  </sheetData>
  <mergeCells count="31">
    <mergeCell ref="B19:Q19"/>
    <mergeCell ref="B32:Q32"/>
    <mergeCell ref="G49:H49"/>
    <mergeCell ref="J49:K49"/>
    <mergeCell ref="B13:B17"/>
    <mergeCell ref="C13:C17"/>
    <mergeCell ref="D13:O13"/>
    <mergeCell ref="P13:P17"/>
    <mergeCell ref="Q13:Q17"/>
    <mergeCell ref="D14:G15"/>
    <mergeCell ref="A13:A17"/>
    <mergeCell ref="H14:K15"/>
    <mergeCell ref="L14:O15"/>
    <mergeCell ref="D16:D17"/>
    <mergeCell ref="E16:G16"/>
    <mergeCell ref="H16:H17"/>
    <mergeCell ref="I16:K16"/>
    <mergeCell ref="L16:L17"/>
    <mergeCell ref="M16:O16"/>
    <mergeCell ref="P1:Q1"/>
    <mergeCell ref="N2:Q2"/>
    <mergeCell ref="N3:Q3"/>
    <mergeCell ref="N4:Q4"/>
    <mergeCell ref="N5:Q5"/>
    <mergeCell ref="A12:Q12"/>
    <mergeCell ref="A6:Q6"/>
    <mergeCell ref="A7:Q7"/>
    <mergeCell ref="A8:Q8"/>
    <mergeCell ref="A9:Q9"/>
    <mergeCell ref="A10:Q10"/>
    <mergeCell ref="A11:Q11"/>
  </mergeCells>
  <pageMargins left="0.7" right="0.7" top="0.75" bottom="0.75" header="0.3" footer="0.3"/>
  <pageSetup paperSize="9"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topLeftCell="A10" zoomScale="70" zoomScaleNormal="80" zoomScaleSheetLayoutView="70" workbookViewId="0">
      <selection activeCell="H20" sqref="H20"/>
    </sheetView>
  </sheetViews>
  <sheetFormatPr defaultRowHeight="15" x14ac:dyDescent="0.25"/>
  <cols>
    <col min="1" max="1" width="6.140625" customWidth="1"/>
    <col min="2" max="2" width="53.7109375" customWidth="1"/>
    <col min="3" max="3" width="15.42578125" customWidth="1"/>
    <col min="4" max="4" width="14.42578125" customWidth="1"/>
    <col min="5" max="5" width="10.140625" customWidth="1"/>
    <col min="6" max="6" width="13.5703125" customWidth="1"/>
    <col min="7" max="7" width="12.28515625" customWidth="1"/>
    <col min="8" max="8" width="15.5703125" customWidth="1"/>
    <col min="9" max="9" width="12.5703125" customWidth="1"/>
    <col min="10" max="10" width="14.140625" customWidth="1"/>
    <col min="11" max="11" width="11.85546875" customWidth="1"/>
    <col min="12" max="12" width="15.140625" customWidth="1"/>
    <col min="13" max="13" width="10.85546875" customWidth="1"/>
    <col min="14" max="14" width="14.7109375" customWidth="1"/>
    <col min="15" max="15" width="13" customWidth="1"/>
    <col min="20" max="20" width="15" customWidth="1"/>
  </cols>
  <sheetData>
    <row r="1" spans="1:17" ht="19.5" x14ac:dyDescent="0.25">
      <c r="H1" s="299" t="s">
        <v>316</v>
      </c>
    </row>
    <row r="2" spans="1:17" ht="16.5" x14ac:dyDescent="0.25">
      <c r="H2" s="299" t="s">
        <v>317</v>
      </c>
    </row>
    <row r="3" spans="1:17" ht="16.5" x14ac:dyDescent="0.25">
      <c r="H3" s="299" t="s">
        <v>318</v>
      </c>
    </row>
    <row r="4" spans="1:17" ht="16.5" x14ac:dyDescent="0.25">
      <c r="B4" s="493" t="s">
        <v>337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1:17" ht="16.5" x14ac:dyDescent="0.25">
      <c r="E5" s="493" t="s">
        <v>612</v>
      </c>
      <c r="F5" s="493"/>
      <c r="G5" s="493"/>
      <c r="H5" s="493"/>
      <c r="I5" s="493"/>
      <c r="J5" s="493"/>
    </row>
    <row r="6" spans="1:17" ht="15" customHeight="1" x14ac:dyDescent="0.25">
      <c r="A6" s="97" t="s">
        <v>320</v>
      </c>
      <c r="E6" s="98" t="s">
        <v>321</v>
      </c>
      <c r="F6" s="98"/>
      <c r="G6" s="98"/>
      <c r="H6" s="98"/>
      <c r="I6" s="98"/>
      <c r="J6" s="98"/>
    </row>
    <row r="7" spans="1:17" ht="16.5" x14ac:dyDescent="0.25">
      <c r="A7" s="99"/>
    </row>
    <row r="8" spans="1:17" x14ac:dyDescent="0.25">
      <c r="A8" s="494" t="s">
        <v>31</v>
      </c>
      <c r="B8" s="495" t="s">
        <v>0</v>
      </c>
      <c r="C8" s="300" t="s">
        <v>322</v>
      </c>
      <c r="D8" s="494" t="s">
        <v>323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</row>
    <row r="9" spans="1:17" ht="89.25" x14ac:dyDescent="0.25">
      <c r="A9" s="494"/>
      <c r="B9" s="495"/>
      <c r="C9" s="300" t="s">
        <v>324</v>
      </c>
      <c r="D9" s="494" t="s">
        <v>412</v>
      </c>
      <c r="E9" s="494"/>
      <c r="F9" s="494"/>
      <c r="G9" s="494"/>
      <c r="H9" s="495" t="s">
        <v>96</v>
      </c>
      <c r="I9" s="495"/>
      <c r="J9" s="495"/>
      <c r="K9" s="495"/>
      <c r="L9" s="495" t="s">
        <v>325</v>
      </c>
      <c r="M9" s="495"/>
      <c r="N9" s="495"/>
      <c r="O9" s="495"/>
      <c r="P9" s="300" t="s">
        <v>11</v>
      </c>
      <c r="Q9" s="300" t="s">
        <v>12</v>
      </c>
    </row>
    <row r="10" spans="1:17" ht="38.25" x14ac:dyDescent="0.25">
      <c r="A10" s="494"/>
      <c r="B10" s="495"/>
      <c r="C10" s="300">
        <v>2021</v>
      </c>
      <c r="D10" s="494"/>
      <c r="E10" s="494"/>
      <c r="F10" s="494"/>
      <c r="G10" s="494"/>
      <c r="H10" s="495" t="s">
        <v>326</v>
      </c>
      <c r="I10" s="495"/>
      <c r="J10" s="495"/>
      <c r="K10" s="495"/>
      <c r="L10" s="495" t="s">
        <v>327</v>
      </c>
      <c r="M10" s="495"/>
      <c r="N10" s="495"/>
      <c r="O10" s="495"/>
      <c r="P10" s="300" t="s">
        <v>328</v>
      </c>
      <c r="Q10" s="300" t="s">
        <v>329</v>
      </c>
    </row>
    <row r="11" spans="1:17" x14ac:dyDescent="0.25">
      <c r="A11" s="494"/>
      <c r="B11" s="495"/>
      <c r="C11" s="300" t="s">
        <v>330</v>
      </c>
      <c r="D11" s="494" t="s">
        <v>3</v>
      </c>
      <c r="E11" s="494" t="s">
        <v>13</v>
      </c>
      <c r="F11" s="494"/>
      <c r="G11" s="494"/>
      <c r="H11" s="494" t="s">
        <v>3</v>
      </c>
      <c r="I11" s="494" t="s">
        <v>13</v>
      </c>
      <c r="J11" s="494"/>
      <c r="K11" s="494"/>
      <c r="L11" s="494" t="s">
        <v>3</v>
      </c>
      <c r="M11" s="494" t="s">
        <v>13</v>
      </c>
      <c r="N11" s="494"/>
      <c r="O11" s="494"/>
      <c r="P11" s="100"/>
      <c r="Q11" s="100"/>
    </row>
    <row r="12" spans="1:17" ht="25.5" x14ac:dyDescent="0.25">
      <c r="A12" s="494"/>
      <c r="B12" s="495"/>
      <c r="C12" s="100"/>
      <c r="D12" s="494"/>
      <c r="E12" s="300" t="s">
        <v>4</v>
      </c>
      <c r="F12" s="300" t="s">
        <v>1</v>
      </c>
      <c r="G12" s="300" t="s">
        <v>14</v>
      </c>
      <c r="H12" s="494"/>
      <c r="I12" s="300" t="s">
        <v>4</v>
      </c>
      <c r="J12" s="300" t="s">
        <v>1</v>
      </c>
      <c r="K12" s="300" t="s">
        <v>14</v>
      </c>
      <c r="L12" s="494"/>
      <c r="M12" s="300" t="s">
        <v>4</v>
      </c>
      <c r="N12" s="300" t="s">
        <v>1</v>
      </c>
      <c r="O12" s="300" t="s">
        <v>14</v>
      </c>
      <c r="P12" s="100"/>
      <c r="Q12" s="100"/>
    </row>
    <row r="13" spans="1:17" x14ac:dyDescent="0.25">
      <c r="A13" s="101">
        <v>1</v>
      </c>
      <c r="B13" s="102">
        <v>2</v>
      </c>
      <c r="C13" s="101">
        <v>3</v>
      </c>
      <c r="D13" s="103">
        <v>4</v>
      </c>
      <c r="E13" s="101">
        <v>5</v>
      </c>
      <c r="F13" s="103">
        <v>6</v>
      </c>
      <c r="G13" s="101">
        <v>7</v>
      </c>
      <c r="H13" s="103">
        <v>8</v>
      </c>
      <c r="I13" s="101">
        <v>9</v>
      </c>
      <c r="J13" s="103">
        <v>10</v>
      </c>
      <c r="K13" s="101">
        <v>11</v>
      </c>
      <c r="L13" s="103">
        <v>12</v>
      </c>
      <c r="M13" s="101">
        <v>13</v>
      </c>
      <c r="N13" s="103">
        <v>14</v>
      </c>
      <c r="O13" s="101">
        <v>15</v>
      </c>
      <c r="P13" s="103">
        <v>16</v>
      </c>
      <c r="Q13" s="101">
        <v>17</v>
      </c>
    </row>
    <row r="14" spans="1:17" ht="15.75" x14ac:dyDescent="0.25">
      <c r="A14" s="496" t="s">
        <v>60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</row>
    <row r="15" spans="1:17" ht="47.25" x14ac:dyDescent="0.25">
      <c r="A15" s="206" t="s">
        <v>124</v>
      </c>
      <c r="B15" s="207" t="s">
        <v>97</v>
      </c>
      <c r="C15" s="208">
        <f>C16+C17+C18+C19+C20+C21+C22</f>
        <v>5791.7</v>
      </c>
      <c r="D15" s="208">
        <f>D16+D17+D18+D19+D20+D21+D22</f>
        <v>5791.7</v>
      </c>
      <c r="E15" s="209">
        <v>0</v>
      </c>
      <c r="F15" s="208">
        <f>F16+F17+F18+F19+F20+F21+F22</f>
        <v>5791.7</v>
      </c>
      <c r="G15" s="209">
        <v>0</v>
      </c>
      <c r="H15" s="208">
        <f>H16+H17+H18+H19+H20+H21+H22</f>
        <v>5478.1420900000003</v>
      </c>
      <c r="I15" s="209">
        <v>0</v>
      </c>
      <c r="J15" s="208">
        <f>J16+J17+J18+J19+J20+J21+J22</f>
        <v>5478.1420900000003</v>
      </c>
      <c r="K15" s="209">
        <v>0</v>
      </c>
      <c r="L15" s="208">
        <f>L16+L17+L18+L19+L20+L21+L22</f>
        <v>5478.1420900000003</v>
      </c>
      <c r="M15" s="209">
        <v>0</v>
      </c>
      <c r="N15" s="208">
        <f>N16+N17+N18+N19+N20+N21+N22</f>
        <v>5478.1420900000003</v>
      </c>
      <c r="O15" s="209">
        <v>0</v>
      </c>
      <c r="P15" s="209">
        <f>H15/D15*100%</f>
        <v>0.94586000000000003</v>
      </c>
      <c r="Q15" s="209">
        <f>L15/D15*100%</f>
        <v>0.94586000000000003</v>
      </c>
    </row>
    <row r="16" spans="1:17" ht="47.25" x14ac:dyDescent="0.25">
      <c r="A16" s="206" t="s">
        <v>17</v>
      </c>
      <c r="B16" s="210" t="s">
        <v>98</v>
      </c>
      <c r="C16" s="546">
        <v>90</v>
      </c>
      <c r="D16" s="546">
        <v>90</v>
      </c>
      <c r="E16" s="547">
        <v>0</v>
      </c>
      <c r="F16" s="546">
        <v>90</v>
      </c>
      <c r="G16" s="547">
        <v>0</v>
      </c>
      <c r="H16" s="548">
        <v>33</v>
      </c>
      <c r="I16" s="547">
        <v>0</v>
      </c>
      <c r="J16" s="548">
        <v>33</v>
      </c>
      <c r="K16" s="547">
        <v>0</v>
      </c>
      <c r="L16" s="548">
        <v>33</v>
      </c>
      <c r="M16" s="547">
        <v>0</v>
      </c>
      <c r="N16" s="548">
        <v>33</v>
      </c>
      <c r="O16" s="547">
        <v>0</v>
      </c>
      <c r="P16" s="549">
        <f t="shared" ref="P16:P27" si="0">H16/D16*100%</f>
        <v>0.37</v>
      </c>
      <c r="Q16" s="549">
        <f t="shared" ref="Q16:Q27" si="1">L16/D16*100%</f>
        <v>0.37</v>
      </c>
    </row>
    <row r="17" spans="1:20" ht="47.25" x14ac:dyDescent="0.25">
      <c r="A17" s="206" t="s">
        <v>331</v>
      </c>
      <c r="B17" s="211" t="s">
        <v>99</v>
      </c>
      <c r="C17" s="546">
        <v>72</v>
      </c>
      <c r="D17" s="546">
        <v>72</v>
      </c>
      <c r="E17" s="550">
        <v>0</v>
      </c>
      <c r="F17" s="546">
        <v>72</v>
      </c>
      <c r="G17" s="551">
        <v>0</v>
      </c>
      <c r="H17" s="551">
        <v>72</v>
      </c>
      <c r="I17" s="551">
        <v>0</v>
      </c>
      <c r="J17" s="551">
        <v>72</v>
      </c>
      <c r="K17" s="551">
        <v>0</v>
      </c>
      <c r="L17" s="551">
        <v>72</v>
      </c>
      <c r="M17" s="551">
        <v>0</v>
      </c>
      <c r="N17" s="551">
        <v>72</v>
      </c>
      <c r="O17" s="551">
        <v>0</v>
      </c>
      <c r="P17" s="549">
        <f t="shared" si="0"/>
        <v>1</v>
      </c>
      <c r="Q17" s="549">
        <f t="shared" si="1"/>
        <v>1</v>
      </c>
    </row>
    <row r="18" spans="1:20" ht="31.5" x14ac:dyDescent="0.25">
      <c r="A18" s="206" t="s">
        <v>332</v>
      </c>
      <c r="B18" s="211" t="s">
        <v>100</v>
      </c>
      <c r="C18" s="546">
        <v>2640</v>
      </c>
      <c r="D18" s="546">
        <v>2640</v>
      </c>
      <c r="E18" s="550">
        <v>0</v>
      </c>
      <c r="F18" s="546">
        <v>2640</v>
      </c>
      <c r="G18" s="551">
        <v>0</v>
      </c>
      <c r="H18" s="551">
        <v>2610</v>
      </c>
      <c r="I18" s="551">
        <v>0</v>
      </c>
      <c r="J18" s="551">
        <v>2610</v>
      </c>
      <c r="K18" s="551">
        <v>0</v>
      </c>
      <c r="L18" s="551">
        <v>2610</v>
      </c>
      <c r="M18" s="551">
        <v>0</v>
      </c>
      <c r="N18" s="551">
        <v>2610</v>
      </c>
      <c r="O18" s="551">
        <v>0</v>
      </c>
      <c r="P18" s="549">
        <f t="shared" si="0"/>
        <v>0.99</v>
      </c>
      <c r="Q18" s="549">
        <f t="shared" si="1"/>
        <v>0.99</v>
      </c>
      <c r="T18" s="385"/>
    </row>
    <row r="19" spans="1:20" ht="31.5" x14ac:dyDescent="0.25">
      <c r="A19" s="206" t="s">
        <v>333</v>
      </c>
      <c r="B19" s="211" t="s">
        <v>101</v>
      </c>
      <c r="C19" s="546">
        <v>549</v>
      </c>
      <c r="D19" s="546">
        <v>549</v>
      </c>
      <c r="E19" s="551">
        <v>0</v>
      </c>
      <c r="F19" s="546">
        <v>549</v>
      </c>
      <c r="G19" s="551">
        <v>0</v>
      </c>
      <c r="H19" s="551">
        <v>549</v>
      </c>
      <c r="I19" s="551">
        <v>0</v>
      </c>
      <c r="J19" s="551">
        <v>549</v>
      </c>
      <c r="K19" s="551">
        <v>0</v>
      </c>
      <c r="L19" s="551">
        <v>549</v>
      </c>
      <c r="M19" s="551">
        <v>0</v>
      </c>
      <c r="N19" s="551">
        <v>549</v>
      </c>
      <c r="O19" s="551">
        <v>0</v>
      </c>
      <c r="P19" s="549">
        <f t="shared" si="0"/>
        <v>1</v>
      </c>
      <c r="Q19" s="549">
        <f t="shared" si="1"/>
        <v>1</v>
      </c>
    </row>
    <row r="20" spans="1:20" ht="63" x14ac:dyDescent="0.25">
      <c r="A20" s="206" t="s">
        <v>334</v>
      </c>
      <c r="B20" s="213" t="s">
        <v>102</v>
      </c>
      <c r="C20" s="546">
        <v>1345.7</v>
      </c>
      <c r="D20" s="546">
        <v>1345.7</v>
      </c>
      <c r="E20" s="550">
        <v>0</v>
      </c>
      <c r="F20" s="546">
        <v>1345.7</v>
      </c>
      <c r="G20" s="550">
        <v>0</v>
      </c>
      <c r="H20" s="550">
        <v>1329.1420900000001</v>
      </c>
      <c r="I20" s="550">
        <v>0</v>
      </c>
      <c r="J20" s="550">
        <v>1329.1420900000001</v>
      </c>
      <c r="K20" s="550">
        <v>0</v>
      </c>
      <c r="L20" s="550">
        <v>1329.1420900000001</v>
      </c>
      <c r="M20" s="550">
        <v>0</v>
      </c>
      <c r="N20" s="550">
        <v>1329.1420900000001</v>
      </c>
      <c r="O20" s="550">
        <v>0</v>
      </c>
      <c r="P20" s="549">
        <f t="shared" si="0"/>
        <v>0.99</v>
      </c>
      <c r="Q20" s="549">
        <f t="shared" si="1"/>
        <v>0.99</v>
      </c>
    </row>
    <row r="21" spans="1:20" ht="63" x14ac:dyDescent="0.25">
      <c r="A21" s="206" t="s">
        <v>338</v>
      </c>
      <c r="B21" s="211" t="s">
        <v>339</v>
      </c>
      <c r="C21" s="546">
        <v>885</v>
      </c>
      <c r="D21" s="546">
        <v>885</v>
      </c>
      <c r="E21" s="550">
        <v>0</v>
      </c>
      <c r="F21" s="546">
        <v>885</v>
      </c>
      <c r="G21" s="550">
        <v>0</v>
      </c>
      <c r="H21" s="550">
        <v>885</v>
      </c>
      <c r="I21" s="550">
        <v>0</v>
      </c>
      <c r="J21" s="550">
        <v>885</v>
      </c>
      <c r="K21" s="550">
        <v>0</v>
      </c>
      <c r="L21" s="550">
        <v>885</v>
      </c>
      <c r="M21" s="550">
        <v>0</v>
      </c>
      <c r="N21" s="550">
        <v>885</v>
      </c>
      <c r="O21" s="550">
        <v>0</v>
      </c>
      <c r="P21" s="549">
        <f t="shared" si="0"/>
        <v>1</v>
      </c>
      <c r="Q21" s="549">
        <f>L21/D21*100%</f>
        <v>1</v>
      </c>
    </row>
    <row r="22" spans="1:20" ht="15.75" x14ac:dyDescent="0.25">
      <c r="A22" s="206" t="s">
        <v>340</v>
      </c>
      <c r="B22" s="211" t="s">
        <v>103</v>
      </c>
      <c r="C22" s="546">
        <v>210</v>
      </c>
      <c r="D22" s="546">
        <v>210</v>
      </c>
      <c r="E22" s="550">
        <v>0</v>
      </c>
      <c r="F22" s="546">
        <v>210</v>
      </c>
      <c r="G22" s="550">
        <v>0</v>
      </c>
      <c r="H22" s="552">
        <v>0</v>
      </c>
      <c r="I22" s="550">
        <v>0</v>
      </c>
      <c r="J22" s="552">
        <v>0</v>
      </c>
      <c r="K22" s="550">
        <v>0</v>
      </c>
      <c r="L22" s="552">
        <v>0</v>
      </c>
      <c r="M22" s="550">
        <v>0</v>
      </c>
      <c r="N22" s="552">
        <v>0</v>
      </c>
      <c r="O22" s="550">
        <v>0</v>
      </c>
      <c r="P22" s="547">
        <v>0</v>
      </c>
      <c r="Q22" s="547">
        <v>0</v>
      </c>
    </row>
    <row r="23" spans="1:20" ht="15.75" x14ac:dyDescent="0.25">
      <c r="A23" s="490" t="s">
        <v>341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2"/>
    </row>
    <row r="24" spans="1:20" s="104" customFormat="1" ht="32.25" thickBot="1" x14ac:dyDescent="0.3">
      <c r="A24" s="215"/>
      <c r="B24" s="207" t="s">
        <v>342</v>
      </c>
      <c r="C24" s="216">
        <f>C25+C26</f>
        <v>35383.699999999997</v>
      </c>
      <c r="D24" s="216">
        <f>D25+D26</f>
        <v>35383.699999999997</v>
      </c>
      <c r="E24" s="217">
        <v>0</v>
      </c>
      <c r="F24" s="216">
        <f>F25+F26</f>
        <v>35383.699999999997</v>
      </c>
      <c r="G24" s="217">
        <v>0</v>
      </c>
      <c r="H24" s="216">
        <f>H25+H26</f>
        <v>35341.546000000002</v>
      </c>
      <c r="I24" s="217">
        <v>0</v>
      </c>
      <c r="J24" s="216">
        <f>J25+J26</f>
        <v>35341.546000000002</v>
      </c>
      <c r="K24" s="217">
        <v>0</v>
      </c>
      <c r="L24" s="216">
        <f>L25+L26</f>
        <v>35341.546000000002</v>
      </c>
      <c r="M24" s="217">
        <v>0</v>
      </c>
      <c r="N24" s="216">
        <f>N25+N26</f>
        <v>35341.546000000002</v>
      </c>
      <c r="O24" s="217">
        <v>0</v>
      </c>
      <c r="P24" s="209">
        <f t="shared" si="0"/>
        <v>0.99880999999999998</v>
      </c>
      <c r="Q24" s="209">
        <f t="shared" si="1"/>
        <v>0.99880999999999998</v>
      </c>
    </row>
    <row r="25" spans="1:20" ht="63.75" thickBot="1" x14ac:dyDescent="0.3">
      <c r="A25" s="206"/>
      <c r="B25" s="211" t="s">
        <v>104</v>
      </c>
      <c r="C25" s="218">
        <v>31066.3</v>
      </c>
      <c r="D25" s="218">
        <v>31066.3</v>
      </c>
      <c r="E25" s="212">
        <v>0</v>
      </c>
      <c r="F25" s="218">
        <v>31066.3</v>
      </c>
      <c r="G25" s="212">
        <v>0</v>
      </c>
      <c r="H25" s="214">
        <v>31024.152279999998</v>
      </c>
      <c r="I25" s="212">
        <v>0</v>
      </c>
      <c r="J25" s="214">
        <v>31024.152279999998</v>
      </c>
      <c r="K25" s="212">
        <v>0</v>
      </c>
      <c r="L25" s="214">
        <v>31024.152279999998</v>
      </c>
      <c r="M25" s="212">
        <v>0</v>
      </c>
      <c r="N25" s="214">
        <v>31024.152279999998</v>
      </c>
      <c r="O25" s="212">
        <v>0</v>
      </c>
      <c r="P25" s="145">
        <f t="shared" si="0"/>
        <v>1</v>
      </c>
      <c r="Q25" s="145">
        <f t="shared" si="1"/>
        <v>1</v>
      </c>
    </row>
    <row r="26" spans="1:20" ht="63" x14ac:dyDescent="0.25">
      <c r="A26" s="386"/>
      <c r="B26" s="387" t="s">
        <v>105</v>
      </c>
      <c r="C26" s="388">
        <v>4317.3999999999996</v>
      </c>
      <c r="D26" s="388">
        <v>4317.3999999999996</v>
      </c>
      <c r="E26" s="389">
        <v>0</v>
      </c>
      <c r="F26" s="388">
        <v>4317.3999999999996</v>
      </c>
      <c r="G26" s="389">
        <v>0</v>
      </c>
      <c r="H26" s="389">
        <v>4317.39372</v>
      </c>
      <c r="I26" s="389">
        <v>0</v>
      </c>
      <c r="J26" s="389">
        <v>4317.39372</v>
      </c>
      <c r="K26" s="389">
        <v>0</v>
      </c>
      <c r="L26" s="389">
        <v>4317.39372</v>
      </c>
      <c r="M26" s="389">
        <v>0</v>
      </c>
      <c r="N26" s="389">
        <v>4317.39372</v>
      </c>
      <c r="O26" s="389">
        <v>0</v>
      </c>
      <c r="P26" s="390">
        <f t="shared" si="0"/>
        <v>1</v>
      </c>
      <c r="Q26" s="390">
        <f t="shared" si="1"/>
        <v>1</v>
      </c>
    </row>
    <row r="27" spans="1:20" x14ac:dyDescent="0.25">
      <c r="A27" s="391"/>
      <c r="B27" s="391"/>
      <c r="C27" s="392">
        <f>C15+C24</f>
        <v>41175.4</v>
      </c>
      <c r="D27" s="392">
        <f>D15+D24</f>
        <v>41175.4</v>
      </c>
      <c r="E27" s="392">
        <v>0</v>
      </c>
      <c r="F27" s="392">
        <f>F15+F24</f>
        <v>41175.4</v>
      </c>
      <c r="G27" s="392">
        <v>0</v>
      </c>
      <c r="H27" s="392">
        <f>H15+H24</f>
        <v>40819.688090000003</v>
      </c>
      <c r="I27" s="392">
        <v>0</v>
      </c>
      <c r="J27" s="392">
        <f>J15+J24</f>
        <v>40819.688090000003</v>
      </c>
      <c r="K27" s="392">
        <v>0</v>
      </c>
      <c r="L27" s="392">
        <f>L15+L24</f>
        <v>40819.688090000003</v>
      </c>
      <c r="M27" s="392">
        <v>0</v>
      </c>
      <c r="N27" s="392">
        <f>N15+N24</f>
        <v>40819.688090000003</v>
      </c>
      <c r="O27" s="392">
        <v>0</v>
      </c>
      <c r="P27" s="393">
        <f t="shared" si="0"/>
        <v>0.99136000000000002</v>
      </c>
      <c r="Q27" s="393">
        <f t="shared" si="1"/>
        <v>0.99136000000000002</v>
      </c>
    </row>
  </sheetData>
  <mergeCells count="18">
    <mergeCell ref="B4:P4"/>
    <mergeCell ref="H10:K10"/>
    <mergeCell ref="L10:O10"/>
    <mergeCell ref="A23:Q23"/>
    <mergeCell ref="E5:J5"/>
    <mergeCell ref="A8:A12"/>
    <mergeCell ref="B8:B12"/>
    <mergeCell ref="D8:Q8"/>
    <mergeCell ref="D9:G10"/>
    <mergeCell ref="H9:K9"/>
    <mergeCell ref="L9:O9"/>
    <mergeCell ref="D11:D12"/>
    <mergeCell ref="E11:G11"/>
    <mergeCell ref="H11:H12"/>
    <mergeCell ref="I11:K11"/>
    <mergeCell ref="L11:L12"/>
    <mergeCell ref="M11:O11"/>
    <mergeCell ref="A14:Q14"/>
  </mergeCells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70" zoomScaleNormal="70" zoomScaleSheetLayoutView="70" workbookViewId="0">
      <selection activeCell="H20" sqref="H20"/>
    </sheetView>
  </sheetViews>
  <sheetFormatPr defaultRowHeight="15" x14ac:dyDescent="0.25"/>
  <cols>
    <col min="1" max="1" width="6.140625" customWidth="1"/>
    <col min="2" max="2" width="53.7109375" customWidth="1"/>
    <col min="3" max="3" width="15.42578125" customWidth="1"/>
    <col min="4" max="4" width="14.140625" customWidth="1"/>
    <col min="5" max="5" width="10.140625" customWidth="1"/>
    <col min="6" max="6" width="11.7109375" customWidth="1"/>
    <col min="7" max="7" width="12.28515625" customWidth="1"/>
    <col min="8" max="8" width="12.140625" customWidth="1"/>
    <col min="9" max="9" width="12.5703125" customWidth="1"/>
    <col min="10" max="10" width="14.140625" customWidth="1"/>
    <col min="11" max="11" width="11.85546875" customWidth="1"/>
    <col min="12" max="12" width="12.140625" customWidth="1"/>
    <col min="13" max="13" width="10.85546875" customWidth="1"/>
    <col min="14" max="14" width="12.42578125" customWidth="1"/>
    <col min="15" max="15" width="13" customWidth="1"/>
    <col min="16" max="16" width="12" customWidth="1"/>
    <col min="17" max="17" width="11.5703125" customWidth="1"/>
  </cols>
  <sheetData>
    <row r="1" spans="1:18" ht="19.5" x14ac:dyDescent="0.25">
      <c r="A1" s="394"/>
      <c r="B1" s="394"/>
      <c r="C1" s="394"/>
      <c r="D1" s="394"/>
      <c r="E1" s="394"/>
      <c r="F1" s="394"/>
      <c r="G1" s="394"/>
      <c r="H1" s="395" t="s">
        <v>316</v>
      </c>
      <c r="I1" s="394"/>
      <c r="J1" s="394"/>
      <c r="K1" s="394"/>
      <c r="L1" s="394"/>
      <c r="M1" s="394"/>
      <c r="N1" s="394"/>
      <c r="O1" s="394"/>
      <c r="P1" s="394"/>
      <c r="Q1" s="394"/>
      <c r="R1" s="394"/>
    </row>
    <row r="2" spans="1:18" ht="16.5" x14ac:dyDescent="0.25">
      <c r="A2" s="394"/>
      <c r="B2" s="394"/>
      <c r="C2" s="394"/>
      <c r="D2" s="394"/>
      <c r="E2" s="394"/>
      <c r="F2" s="394"/>
      <c r="G2" s="394"/>
      <c r="H2" s="395" t="s">
        <v>317</v>
      </c>
      <c r="I2" s="394"/>
      <c r="J2" s="394"/>
      <c r="K2" s="394"/>
      <c r="L2" s="394"/>
      <c r="M2" s="394"/>
      <c r="N2" s="394"/>
      <c r="O2" s="394"/>
      <c r="P2" s="394"/>
      <c r="Q2" s="394"/>
      <c r="R2" s="394"/>
    </row>
    <row r="3" spans="1:18" ht="16.5" x14ac:dyDescent="0.25">
      <c r="A3" s="394"/>
      <c r="B3" s="394"/>
      <c r="C3" s="394"/>
      <c r="D3" s="394"/>
      <c r="E3" s="394"/>
      <c r="F3" s="394"/>
      <c r="G3" s="394"/>
      <c r="H3" s="395" t="s">
        <v>318</v>
      </c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6.5" x14ac:dyDescent="0.25">
      <c r="A4" s="394"/>
      <c r="B4" s="501" t="s">
        <v>319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394"/>
      <c r="R4" s="394"/>
    </row>
    <row r="5" spans="1:18" ht="16.5" x14ac:dyDescent="0.25">
      <c r="A5" s="394"/>
      <c r="B5" s="394"/>
      <c r="C5" s="394"/>
      <c r="D5" s="394"/>
      <c r="E5" s="394"/>
      <c r="F5" s="394"/>
      <c r="G5" s="394"/>
      <c r="H5" s="395"/>
      <c r="I5" s="394"/>
      <c r="J5" s="394"/>
      <c r="K5" s="394"/>
      <c r="L5" s="394"/>
      <c r="M5" s="394"/>
      <c r="N5" s="394"/>
      <c r="O5" s="394"/>
      <c r="P5" s="394"/>
      <c r="Q5" s="394"/>
      <c r="R5" s="394"/>
    </row>
    <row r="6" spans="1:18" ht="15" customHeight="1" x14ac:dyDescent="0.25">
      <c r="A6" s="394"/>
      <c r="B6" s="394"/>
      <c r="C6" s="394"/>
      <c r="D6" s="394"/>
      <c r="E6" s="501" t="s">
        <v>542</v>
      </c>
      <c r="F6" s="501"/>
      <c r="G6" s="501"/>
      <c r="H6" s="501"/>
      <c r="I6" s="501"/>
      <c r="J6" s="501"/>
      <c r="K6" s="394"/>
      <c r="L6" s="394"/>
      <c r="M6" s="394"/>
      <c r="N6" s="394"/>
      <c r="O6" s="394"/>
      <c r="P6" s="394"/>
      <c r="Q6" s="394"/>
      <c r="R6" s="394"/>
    </row>
    <row r="7" spans="1:18" x14ac:dyDescent="0.25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</row>
    <row r="8" spans="1:18" ht="16.5" x14ac:dyDescent="0.25">
      <c r="A8" s="396" t="s">
        <v>613</v>
      </c>
      <c r="B8" s="394"/>
      <c r="C8" s="394"/>
      <c r="D8" s="394"/>
      <c r="E8" s="397" t="s">
        <v>321</v>
      </c>
      <c r="F8" s="397"/>
      <c r="G8" s="397"/>
      <c r="H8" s="397"/>
      <c r="I8" s="397"/>
      <c r="J8" s="397"/>
      <c r="K8" s="394"/>
      <c r="L8" s="394"/>
      <c r="M8" s="394"/>
      <c r="N8" s="394"/>
      <c r="O8" s="394"/>
      <c r="P8" s="394"/>
      <c r="Q8" s="394"/>
      <c r="R8" s="394"/>
    </row>
    <row r="9" spans="1:18" ht="16.5" x14ac:dyDescent="0.25">
      <c r="A9" s="398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</row>
    <row r="10" spans="1:18" x14ac:dyDescent="0.25">
      <c r="A10" s="499" t="s">
        <v>31</v>
      </c>
      <c r="B10" s="500" t="s">
        <v>0</v>
      </c>
      <c r="C10" s="399" t="s">
        <v>322</v>
      </c>
      <c r="D10" s="499" t="s">
        <v>323</v>
      </c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394"/>
    </row>
    <row r="11" spans="1:18" ht="89.25" x14ac:dyDescent="0.25">
      <c r="A11" s="499"/>
      <c r="B11" s="500"/>
      <c r="C11" s="399" t="s">
        <v>324</v>
      </c>
      <c r="D11" s="499" t="s">
        <v>411</v>
      </c>
      <c r="E11" s="499"/>
      <c r="F11" s="499"/>
      <c r="G11" s="499"/>
      <c r="H11" s="500" t="s">
        <v>96</v>
      </c>
      <c r="I11" s="500"/>
      <c r="J11" s="500"/>
      <c r="K11" s="500"/>
      <c r="L11" s="500" t="s">
        <v>325</v>
      </c>
      <c r="M11" s="500"/>
      <c r="N11" s="500"/>
      <c r="O11" s="500"/>
      <c r="P11" s="399" t="s">
        <v>11</v>
      </c>
      <c r="Q11" s="399" t="s">
        <v>12</v>
      </c>
      <c r="R11" s="394"/>
    </row>
    <row r="12" spans="1:18" ht="38.25" x14ac:dyDescent="0.25">
      <c r="A12" s="499"/>
      <c r="B12" s="500"/>
      <c r="C12" s="399">
        <v>2020</v>
      </c>
      <c r="D12" s="499"/>
      <c r="E12" s="499"/>
      <c r="F12" s="499"/>
      <c r="G12" s="499"/>
      <c r="H12" s="500" t="s">
        <v>326</v>
      </c>
      <c r="I12" s="500"/>
      <c r="J12" s="500"/>
      <c r="K12" s="500"/>
      <c r="L12" s="500" t="s">
        <v>327</v>
      </c>
      <c r="M12" s="500"/>
      <c r="N12" s="500"/>
      <c r="O12" s="500"/>
      <c r="P12" s="399" t="s">
        <v>328</v>
      </c>
      <c r="Q12" s="399" t="s">
        <v>329</v>
      </c>
      <c r="R12" s="394"/>
    </row>
    <row r="13" spans="1:18" x14ac:dyDescent="0.25">
      <c r="A13" s="499"/>
      <c r="B13" s="500"/>
      <c r="C13" s="399" t="s">
        <v>330</v>
      </c>
      <c r="D13" s="499" t="s">
        <v>3</v>
      </c>
      <c r="E13" s="499" t="s">
        <v>13</v>
      </c>
      <c r="F13" s="499"/>
      <c r="G13" s="499"/>
      <c r="H13" s="499" t="s">
        <v>3</v>
      </c>
      <c r="I13" s="499" t="s">
        <v>13</v>
      </c>
      <c r="J13" s="499"/>
      <c r="K13" s="499"/>
      <c r="L13" s="499" t="s">
        <v>3</v>
      </c>
      <c r="M13" s="499" t="s">
        <v>13</v>
      </c>
      <c r="N13" s="499"/>
      <c r="O13" s="499"/>
      <c r="P13" s="400"/>
      <c r="Q13" s="400"/>
      <c r="R13" s="394"/>
    </row>
    <row r="14" spans="1:18" ht="25.5" x14ac:dyDescent="0.25">
      <c r="A14" s="499"/>
      <c r="B14" s="500"/>
      <c r="C14" s="400"/>
      <c r="D14" s="499"/>
      <c r="E14" s="399" t="s">
        <v>4</v>
      </c>
      <c r="F14" s="399" t="s">
        <v>1</v>
      </c>
      <c r="G14" s="399" t="s">
        <v>14</v>
      </c>
      <c r="H14" s="499"/>
      <c r="I14" s="399" t="s">
        <v>4</v>
      </c>
      <c r="J14" s="399" t="s">
        <v>1</v>
      </c>
      <c r="K14" s="399" t="s">
        <v>14</v>
      </c>
      <c r="L14" s="499"/>
      <c r="M14" s="399" t="s">
        <v>4</v>
      </c>
      <c r="N14" s="399" t="s">
        <v>1</v>
      </c>
      <c r="O14" s="399" t="s">
        <v>14</v>
      </c>
      <c r="P14" s="400"/>
      <c r="Q14" s="400"/>
      <c r="R14" s="394"/>
    </row>
    <row r="15" spans="1:18" ht="25.5" customHeight="1" x14ac:dyDescent="0.25">
      <c r="A15" s="401">
        <v>1</v>
      </c>
      <c r="B15" s="402">
        <v>2</v>
      </c>
      <c r="C15" s="401">
        <v>3</v>
      </c>
      <c r="D15" s="403">
        <v>4</v>
      </c>
      <c r="E15" s="401">
        <v>5</v>
      </c>
      <c r="F15" s="403">
        <v>6</v>
      </c>
      <c r="G15" s="401">
        <v>7</v>
      </c>
      <c r="H15" s="403">
        <v>8</v>
      </c>
      <c r="I15" s="401">
        <v>9</v>
      </c>
      <c r="J15" s="403">
        <v>10</v>
      </c>
      <c r="K15" s="401">
        <v>11</v>
      </c>
      <c r="L15" s="403">
        <v>12</v>
      </c>
      <c r="M15" s="401">
        <v>13</v>
      </c>
      <c r="N15" s="403">
        <v>14</v>
      </c>
      <c r="O15" s="401">
        <v>15</v>
      </c>
      <c r="P15" s="403">
        <v>16</v>
      </c>
      <c r="Q15" s="401">
        <v>17</v>
      </c>
      <c r="R15" s="394"/>
    </row>
    <row r="16" spans="1:18" ht="47.25" x14ac:dyDescent="0.25">
      <c r="A16" s="404">
        <v>1</v>
      </c>
      <c r="B16" s="405" t="s">
        <v>106</v>
      </c>
      <c r="C16" s="406">
        <f>C17+C23</f>
        <v>316.18628000000001</v>
      </c>
      <c r="D16" s="406">
        <f>D17+D23</f>
        <v>316.18628000000001</v>
      </c>
      <c r="E16" s="407">
        <v>0</v>
      </c>
      <c r="F16" s="406">
        <f>F17+F23</f>
        <v>316.18628000000001</v>
      </c>
      <c r="G16" s="407">
        <v>0</v>
      </c>
      <c r="H16" s="406">
        <f>H17+H23</f>
        <v>218.18611000000001</v>
      </c>
      <c r="I16" s="407">
        <v>0</v>
      </c>
      <c r="J16" s="406">
        <f>J17+J23</f>
        <v>218.18611000000001</v>
      </c>
      <c r="K16" s="407">
        <v>0</v>
      </c>
      <c r="L16" s="406">
        <f>L17+L23</f>
        <v>218.18611000000001</v>
      </c>
      <c r="M16" s="407">
        <v>0</v>
      </c>
      <c r="N16" s="406">
        <f>N17+N23</f>
        <v>218.18611000000001</v>
      </c>
      <c r="O16" s="407">
        <v>0</v>
      </c>
      <c r="P16" s="407">
        <f>H16/D16*100</f>
        <v>69.005560000000003</v>
      </c>
      <c r="Q16" s="407">
        <f>L16/D16*100</f>
        <v>69.005560000000003</v>
      </c>
      <c r="R16" s="394"/>
    </row>
    <row r="17" spans="1:18" ht="31.5" x14ac:dyDescent="0.25">
      <c r="A17" s="408" t="s">
        <v>124</v>
      </c>
      <c r="B17" s="409" t="s">
        <v>107</v>
      </c>
      <c r="C17" s="410">
        <f>C18+C19+C20+C21+C22</f>
        <v>230.26599999999999</v>
      </c>
      <c r="D17" s="410">
        <f>D18+D19+D20+D21+D22</f>
        <v>230.26599999999999</v>
      </c>
      <c r="E17" s="411">
        <v>0</v>
      </c>
      <c r="F17" s="410">
        <f>F18+F19+F20+F21+F22</f>
        <v>230.26599999999999</v>
      </c>
      <c r="G17" s="411">
        <v>0</v>
      </c>
      <c r="H17" s="410">
        <f>H18+H19+H20+H21+H22</f>
        <v>132.26582999999999</v>
      </c>
      <c r="I17" s="411">
        <v>0</v>
      </c>
      <c r="J17" s="410">
        <f>J18+J19+J20+J21+J22</f>
        <v>132.26582999999999</v>
      </c>
      <c r="K17" s="411">
        <v>0</v>
      </c>
      <c r="L17" s="410">
        <f>L18+L19+L20+L21+L22</f>
        <v>132.26582999999999</v>
      </c>
      <c r="M17" s="411">
        <v>0</v>
      </c>
      <c r="N17" s="410">
        <f>N18+N19+N20+N21+N22</f>
        <v>132.26582999999999</v>
      </c>
      <c r="O17" s="411">
        <v>0</v>
      </c>
      <c r="P17" s="411">
        <v>0</v>
      </c>
      <c r="Q17" s="411">
        <v>0</v>
      </c>
      <c r="R17" s="394"/>
    </row>
    <row r="18" spans="1:18" ht="15.75" x14ac:dyDescent="0.25">
      <c r="A18" s="412" t="s">
        <v>250</v>
      </c>
      <c r="B18" s="146" t="s">
        <v>108</v>
      </c>
      <c r="C18" s="413">
        <v>98</v>
      </c>
      <c r="D18" s="414">
        <v>98</v>
      </c>
      <c r="E18" s="414">
        <v>0</v>
      </c>
      <c r="F18" s="414">
        <v>98</v>
      </c>
      <c r="G18" s="414">
        <v>0</v>
      </c>
      <c r="H18" s="414">
        <v>0</v>
      </c>
      <c r="I18" s="414">
        <v>0</v>
      </c>
      <c r="J18" s="414">
        <v>0</v>
      </c>
      <c r="K18" s="414">
        <v>0</v>
      </c>
      <c r="L18" s="414">
        <v>0</v>
      </c>
      <c r="M18" s="414">
        <v>0</v>
      </c>
      <c r="N18" s="414">
        <v>0</v>
      </c>
      <c r="O18" s="414">
        <v>0</v>
      </c>
      <c r="P18" s="415">
        <v>0</v>
      </c>
      <c r="Q18" s="415">
        <v>0</v>
      </c>
      <c r="R18" s="394"/>
    </row>
    <row r="19" spans="1:18" ht="15.75" x14ac:dyDescent="0.25">
      <c r="A19" s="412" t="s">
        <v>331</v>
      </c>
      <c r="B19" s="146" t="s">
        <v>109</v>
      </c>
      <c r="C19" s="413">
        <v>26.19</v>
      </c>
      <c r="D19" s="414">
        <v>26.19</v>
      </c>
      <c r="E19" s="414">
        <v>0</v>
      </c>
      <c r="F19" s="414">
        <v>26.19</v>
      </c>
      <c r="G19" s="414">
        <v>0</v>
      </c>
      <c r="H19" s="414">
        <v>26.19</v>
      </c>
      <c r="I19" s="414">
        <v>0</v>
      </c>
      <c r="J19" s="414">
        <v>26.19</v>
      </c>
      <c r="K19" s="414">
        <v>0</v>
      </c>
      <c r="L19" s="414">
        <v>26.19</v>
      </c>
      <c r="M19" s="414">
        <v>0</v>
      </c>
      <c r="N19" s="414">
        <v>26.19</v>
      </c>
      <c r="O19" s="414">
        <v>0</v>
      </c>
      <c r="P19" s="415">
        <f>H19/D19*100</f>
        <v>100</v>
      </c>
      <c r="Q19" s="415">
        <f>L19/D19*100</f>
        <v>100</v>
      </c>
      <c r="R19" s="394"/>
    </row>
    <row r="20" spans="1:18" ht="15.75" x14ac:dyDescent="0.25">
      <c r="A20" s="412" t="s">
        <v>332</v>
      </c>
      <c r="B20" s="146" t="s">
        <v>110</v>
      </c>
      <c r="C20" s="413">
        <v>0</v>
      </c>
      <c r="D20" s="414">
        <v>0</v>
      </c>
      <c r="E20" s="414">
        <v>0</v>
      </c>
      <c r="F20" s="414">
        <v>0</v>
      </c>
      <c r="G20" s="414">
        <v>0</v>
      </c>
      <c r="H20" s="414">
        <v>0</v>
      </c>
      <c r="I20" s="414">
        <v>0</v>
      </c>
      <c r="J20" s="414">
        <v>0</v>
      </c>
      <c r="K20" s="414">
        <v>0</v>
      </c>
      <c r="L20" s="414">
        <v>0</v>
      </c>
      <c r="M20" s="414">
        <v>0</v>
      </c>
      <c r="N20" s="414">
        <v>0</v>
      </c>
      <c r="O20" s="414">
        <v>0</v>
      </c>
      <c r="P20" s="415">
        <v>0</v>
      </c>
      <c r="Q20" s="415">
        <v>0</v>
      </c>
      <c r="R20" s="394"/>
    </row>
    <row r="21" spans="1:18" ht="15.75" x14ac:dyDescent="0.25">
      <c r="A21" s="412" t="s">
        <v>333</v>
      </c>
      <c r="B21" s="146" t="s">
        <v>111</v>
      </c>
      <c r="C21" s="413">
        <v>106.07599999999999</v>
      </c>
      <c r="D21" s="414">
        <v>106.07599999999999</v>
      </c>
      <c r="E21" s="414">
        <v>0</v>
      </c>
      <c r="F21" s="414">
        <v>106.07599999999999</v>
      </c>
      <c r="G21" s="414">
        <v>0</v>
      </c>
      <c r="H21" s="414">
        <v>106.07583</v>
      </c>
      <c r="I21" s="414">
        <v>0</v>
      </c>
      <c r="J21" s="414">
        <v>106.07583</v>
      </c>
      <c r="K21" s="414">
        <v>0</v>
      </c>
      <c r="L21" s="414">
        <v>106.07583</v>
      </c>
      <c r="M21" s="414">
        <v>0</v>
      </c>
      <c r="N21" s="414">
        <v>106.07583</v>
      </c>
      <c r="O21" s="414">
        <v>0</v>
      </c>
      <c r="P21" s="415">
        <f>H21/D21*100</f>
        <v>99.999840000000006</v>
      </c>
      <c r="Q21" s="415">
        <f>L21/D21*100</f>
        <v>99.999840000000006</v>
      </c>
      <c r="R21" s="394"/>
    </row>
    <row r="22" spans="1:18" ht="15.75" x14ac:dyDescent="0.25">
      <c r="A22" s="412" t="s">
        <v>334</v>
      </c>
      <c r="B22" s="146" t="s">
        <v>112</v>
      </c>
      <c r="C22" s="413">
        <v>0</v>
      </c>
      <c r="D22" s="414">
        <v>0</v>
      </c>
      <c r="E22" s="414">
        <v>0</v>
      </c>
      <c r="F22" s="414">
        <v>0</v>
      </c>
      <c r="G22" s="414">
        <v>0</v>
      </c>
      <c r="H22" s="414">
        <v>0</v>
      </c>
      <c r="I22" s="414">
        <v>0</v>
      </c>
      <c r="J22" s="414">
        <v>0</v>
      </c>
      <c r="K22" s="414">
        <v>0</v>
      </c>
      <c r="L22" s="414">
        <v>0</v>
      </c>
      <c r="M22" s="414">
        <v>0</v>
      </c>
      <c r="N22" s="414">
        <v>0</v>
      </c>
      <c r="O22" s="414">
        <v>0</v>
      </c>
      <c r="P22" s="415">
        <v>0</v>
      </c>
      <c r="Q22" s="415">
        <v>0</v>
      </c>
      <c r="R22" s="394"/>
    </row>
    <row r="23" spans="1:18" ht="31.5" x14ac:dyDescent="0.25">
      <c r="A23" s="408" t="s">
        <v>253</v>
      </c>
      <c r="B23" s="409" t="s">
        <v>113</v>
      </c>
      <c r="C23" s="416">
        <f>C24</f>
        <v>85.920280000000005</v>
      </c>
      <c r="D23" s="416">
        <f>D24</f>
        <v>85.920280000000005</v>
      </c>
      <c r="E23" s="417">
        <v>0</v>
      </c>
      <c r="F23" s="416">
        <f>F24</f>
        <v>85.920280000000005</v>
      </c>
      <c r="G23" s="417">
        <v>0</v>
      </c>
      <c r="H23" s="416">
        <f>H24</f>
        <v>85.920280000000005</v>
      </c>
      <c r="I23" s="417">
        <v>0</v>
      </c>
      <c r="J23" s="416">
        <f>J24</f>
        <v>85.920280000000005</v>
      </c>
      <c r="K23" s="417">
        <v>0</v>
      </c>
      <c r="L23" s="416">
        <f>L24</f>
        <v>85.920280000000005</v>
      </c>
      <c r="M23" s="417">
        <v>0</v>
      </c>
      <c r="N23" s="416">
        <f>N24</f>
        <v>85.920280000000005</v>
      </c>
      <c r="O23" s="417">
        <v>0</v>
      </c>
      <c r="P23" s="418">
        <f>H23/D23*100</f>
        <v>100</v>
      </c>
      <c r="Q23" s="418">
        <f>L23/D23*100</f>
        <v>100</v>
      </c>
      <c r="R23" s="394"/>
    </row>
    <row r="24" spans="1:18" ht="31.5" x14ac:dyDescent="0.25">
      <c r="A24" s="412" t="s">
        <v>255</v>
      </c>
      <c r="B24" s="146" t="s">
        <v>442</v>
      </c>
      <c r="C24" s="413">
        <v>85.920280000000005</v>
      </c>
      <c r="D24" s="414">
        <v>85.920280000000005</v>
      </c>
      <c r="E24" s="414">
        <v>0</v>
      </c>
      <c r="F24" s="414">
        <v>85.920280000000005</v>
      </c>
      <c r="G24" s="414">
        <v>0</v>
      </c>
      <c r="H24" s="414">
        <v>85.920280000000005</v>
      </c>
      <c r="I24" s="414">
        <v>0</v>
      </c>
      <c r="J24" s="414">
        <v>85.920280000000005</v>
      </c>
      <c r="K24" s="414">
        <v>0</v>
      </c>
      <c r="L24" s="414">
        <v>85.920280000000005</v>
      </c>
      <c r="M24" s="414">
        <v>0</v>
      </c>
      <c r="N24" s="414">
        <v>85.920280000000005</v>
      </c>
      <c r="O24" s="414">
        <v>0</v>
      </c>
      <c r="P24" s="419">
        <v>0</v>
      </c>
      <c r="Q24" s="419">
        <v>0</v>
      </c>
      <c r="R24" s="394"/>
    </row>
    <row r="25" spans="1:18" s="104" customFormat="1" ht="31.5" x14ac:dyDescent="0.25">
      <c r="A25" s="420">
        <v>2</v>
      </c>
      <c r="B25" s="405" t="s">
        <v>114</v>
      </c>
      <c r="C25" s="219">
        <f>C26+C29</f>
        <v>61.085340000000002</v>
      </c>
      <c r="D25" s="219">
        <f>D26+D29</f>
        <v>61.085340000000002</v>
      </c>
      <c r="E25" s="220">
        <v>0</v>
      </c>
      <c r="F25" s="219">
        <f>F26+F29</f>
        <v>61.085340000000002</v>
      </c>
      <c r="G25" s="220">
        <v>0</v>
      </c>
      <c r="H25" s="219">
        <f>H26+H29</f>
        <v>49.75</v>
      </c>
      <c r="I25" s="220">
        <v>0</v>
      </c>
      <c r="J25" s="219">
        <f>J26+J29</f>
        <v>49.75</v>
      </c>
      <c r="K25" s="220">
        <v>0</v>
      </c>
      <c r="L25" s="219">
        <f>L26+L29</f>
        <v>49.75</v>
      </c>
      <c r="M25" s="220">
        <v>0</v>
      </c>
      <c r="N25" s="219">
        <f>N26+N29</f>
        <v>49.75</v>
      </c>
      <c r="O25" s="220">
        <v>0</v>
      </c>
      <c r="P25" s="421">
        <f>H25/D25*100</f>
        <v>81.443439999999995</v>
      </c>
      <c r="Q25" s="421">
        <f>L25/D25*100</f>
        <v>81.443439999999995</v>
      </c>
      <c r="R25" s="422"/>
    </row>
    <row r="26" spans="1:18" ht="31.5" x14ac:dyDescent="0.25">
      <c r="A26" s="408" t="s">
        <v>271</v>
      </c>
      <c r="B26" s="409" t="s">
        <v>115</v>
      </c>
      <c r="C26" s="416">
        <f>C27+C28</f>
        <v>11.08534</v>
      </c>
      <c r="D26" s="416">
        <f>D27+D28</f>
        <v>11.08534</v>
      </c>
      <c r="E26" s="417">
        <v>0</v>
      </c>
      <c r="F26" s="416">
        <f>F27+F28</f>
        <v>11.08534</v>
      </c>
      <c r="G26" s="417">
        <v>0</v>
      </c>
      <c r="H26" s="416">
        <f>H27+H28</f>
        <v>0</v>
      </c>
      <c r="I26" s="417">
        <v>0</v>
      </c>
      <c r="J26" s="416">
        <f>J27+J28</f>
        <v>0</v>
      </c>
      <c r="K26" s="417">
        <v>0</v>
      </c>
      <c r="L26" s="416">
        <f>L27+L28</f>
        <v>0</v>
      </c>
      <c r="M26" s="417">
        <v>0</v>
      </c>
      <c r="N26" s="416">
        <f>N27+N28</f>
        <v>0</v>
      </c>
      <c r="O26" s="417">
        <v>0</v>
      </c>
      <c r="P26" s="418">
        <v>0</v>
      </c>
      <c r="Q26" s="418">
        <v>0</v>
      </c>
      <c r="R26" s="394"/>
    </row>
    <row r="27" spans="1:18" ht="41.25" customHeight="1" x14ac:dyDescent="0.25">
      <c r="A27" s="412" t="s">
        <v>273</v>
      </c>
      <c r="B27" s="146" t="s">
        <v>116</v>
      </c>
      <c r="C27" s="413">
        <v>0</v>
      </c>
      <c r="D27" s="414">
        <v>0</v>
      </c>
      <c r="E27" s="414">
        <v>0</v>
      </c>
      <c r="F27" s="414">
        <v>0</v>
      </c>
      <c r="G27" s="414">
        <v>0</v>
      </c>
      <c r="H27" s="414">
        <v>0</v>
      </c>
      <c r="I27" s="414">
        <v>0</v>
      </c>
      <c r="J27" s="414">
        <v>0</v>
      </c>
      <c r="K27" s="414">
        <v>0</v>
      </c>
      <c r="L27" s="414">
        <v>0</v>
      </c>
      <c r="M27" s="414">
        <v>0</v>
      </c>
      <c r="N27" s="414">
        <v>0</v>
      </c>
      <c r="O27" s="414">
        <v>0</v>
      </c>
      <c r="P27" s="423">
        <v>0</v>
      </c>
      <c r="Q27" s="423">
        <v>0</v>
      </c>
      <c r="R27" s="394"/>
    </row>
    <row r="28" spans="1:18" ht="47.25" x14ac:dyDescent="0.25">
      <c r="A28" s="412" t="s">
        <v>277</v>
      </c>
      <c r="B28" s="147" t="s">
        <v>443</v>
      </c>
      <c r="C28" s="413">
        <v>11.08534</v>
      </c>
      <c r="D28" s="414">
        <v>11.08534</v>
      </c>
      <c r="E28" s="414">
        <v>0</v>
      </c>
      <c r="F28" s="414">
        <v>11.08534</v>
      </c>
      <c r="G28" s="414">
        <v>0</v>
      </c>
      <c r="H28" s="414">
        <v>0</v>
      </c>
      <c r="I28" s="414">
        <v>0</v>
      </c>
      <c r="J28" s="414">
        <v>0</v>
      </c>
      <c r="K28" s="414">
        <v>0</v>
      </c>
      <c r="L28" s="414">
        <v>0</v>
      </c>
      <c r="M28" s="414">
        <v>0</v>
      </c>
      <c r="N28" s="414">
        <v>0</v>
      </c>
      <c r="O28" s="414">
        <v>0</v>
      </c>
      <c r="P28" s="423">
        <v>0</v>
      </c>
      <c r="Q28" s="423">
        <v>0</v>
      </c>
      <c r="R28" s="394"/>
    </row>
    <row r="29" spans="1:18" ht="47.25" x14ac:dyDescent="0.25">
      <c r="A29" s="408" t="s">
        <v>280</v>
      </c>
      <c r="B29" s="409" t="s">
        <v>117</v>
      </c>
      <c r="C29" s="416">
        <f>C30</f>
        <v>50</v>
      </c>
      <c r="D29" s="416">
        <f>D30</f>
        <v>50</v>
      </c>
      <c r="E29" s="417">
        <v>0</v>
      </c>
      <c r="F29" s="416">
        <f>F30</f>
        <v>50</v>
      </c>
      <c r="G29" s="417">
        <v>0</v>
      </c>
      <c r="H29" s="416">
        <f>H30</f>
        <v>49.75</v>
      </c>
      <c r="I29" s="417">
        <v>0</v>
      </c>
      <c r="J29" s="416">
        <f>J30</f>
        <v>49.75</v>
      </c>
      <c r="K29" s="417">
        <v>0</v>
      </c>
      <c r="L29" s="416">
        <f>L30</f>
        <v>49.75</v>
      </c>
      <c r="M29" s="417">
        <v>0</v>
      </c>
      <c r="N29" s="416">
        <f>N30</f>
        <v>49.75</v>
      </c>
      <c r="O29" s="417">
        <v>0</v>
      </c>
      <c r="P29" s="418">
        <f>H29/D29*100</f>
        <v>99.5</v>
      </c>
      <c r="Q29" s="418">
        <f>L29/D29*100</f>
        <v>99.5</v>
      </c>
      <c r="R29" s="394"/>
    </row>
    <row r="30" spans="1:18" ht="15.75" x14ac:dyDescent="0.25">
      <c r="A30" s="412" t="s">
        <v>282</v>
      </c>
      <c r="B30" s="146" t="s">
        <v>118</v>
      </c>
      <c r="C30" s="413">
        <v>50</v>
      </c>
      <c r="D30" s="414">
        <v>50</v>
      </c>
      <c r="E30" s="414">
        <v>0</v>
      </c>
      <c r="F30" s="414">
        <v>50</v>
      </c>
      <c r="G30" s="414"/>
      <c r="H30" s="414">
        <v>49.75</v>
      </c>
      <c r="I30" s="414"/>
      <c r="J30" s="414">
        <v>49.75</v>
      </c>
      <c r="K30" s="414"/>
      <c r="L30" s="414">
        <v>49.75</v>
      </c>
      <c r="M30" s="414"/>
      <c r="N30" s="414">
        <v>49.75</v>
      </c>
      <c r="O30" s="414"/>
      <c r="P30" s="423">
        <f>H30/D30*100</f>
        <v>99.5</v>
      </c>
      <c r="Q30" s="423">
        <f>L30/D30*100</f>
        <v>99.5</v>
      </c>
      <c r="R30" s="394"/>
    </row>
    <row r="31" spans="1:18" s="104" customFormat="1" ht="47.25" x14ac:dyDescent="0.25">
      <c r="A31" s="420" t="s">
        <v>335</v>
      </c>
      <c r="B31" s="405" t="s">
        <v>119</v>
      </c>
      <c r="C31" s="219">
        <f>C32+C34</f>
        <v>314.84442000000001</v>
      </c>
      <c r="D31" s="219">
        <f>D32+D34</f>
        <v>314.84442000000001</v>
      </c>
      <c r="E31" s="220">
        <v>0</v>
      </c>
      <c r="F31" s="219">
        <f>F32+F34</f>
        <v>314.84442000000001</v>
      </c>
      <c r="G31" s="220">
        <v>0</v>
      </c>
      <c r="H31" s="219">
        <f>H32+H34</f>
        <v>314.84442000000001</v>
      </c>
      <c r="I31" s="220">
        <v>0</v>
      </c>
      <c r="J31" s="219">
        <f>J32+J34</f>
        <v>314.84442000000001</v>
      </c>
      <c r="K31" s="220">
        <v>0</v>
      </c>
      <c r="L31" s="219">
        <f>L32+L34</f>
        <v>314.84442000000001</v>
      </c>
      <c r="M31" s="220">
        <v>0</v>
      </c>
      <c r="N31" s="219">
        <f>N32+N34</f>
        <v>314.84442000000001</v>
      </c>
      <c r="O31" s="220">
        <v>0</v>
      </c>
      <c r="P31" s="424">
        <v>0</v>
      </c>
      <c r="Q31" s="421">
        <v>0</v>
      </c>
      <c r="R31" s="422"/>
    </row>
    <row r="32" spans="1:18" ht="31.5" x14ac:dyDescent="0.25">
      <c r="A32" s="408" t="s">
        <v>289</v>
      </c>
      <c r="B32" s="409" t="s">
        <v>120</v>
      </c>
      <c r="C32" s="416">
        <f>C33</f>
        <v>97.085999999999999</v>
      </c>
      <c r="D32" s="416">
        <f>D33</f>
        <v>97.085999999999999</v>
      </c>
      <c r="E32" s="417">
        <v>0</v>
      </c>
      <c r="F32" s="416">
        <f>F33</f>
        <v>97.085999999999999</v>
      </c>
      <c r="G32" s="417">
        <v>0</v>
      </c>
      <c r="H32" s="416">
        <f>H33</f>
        <v>97.085999999999999</v>
      </c>
      <c r="I32" s="417">
        <v>0</v>
      </c>
      <c r="J32" s="416">
        <v>97.085999999999999</v>
      </c>
      <c r="K32" s="417">
        <v>0</v>
      </c>
      <c r="L32" s="416">
        <f>L33</f>
        <v>97.085999999999999</v>
      </c>
      <c r="M32" s="417">
        <v>0</v>
      </c>
      <c r="N32" s="416">
        <v>97.085999999999999</v>
      </c>
      <c r="O32" s="417">
        <v>0</v>
      </c>
      <c r="P32" s="418">
        <f>H32/D32*100</f>
        <v>100</v>
      </c>
      <c r="Q32" s="418">
        <f>L32/D32*100</f>
        <v>100</v>
      </c>
      <c r="R32" s="394"/>
    </row>
    <row r="33" spans="1:18" ht="47.25" x14ac:dyDescent="0.25">
      <c r="A33" s="412" t="s">
        <v>291</v>
      </c>
      <c r="B33" s="146" t="s">
        <v>121</v>
      </c>
      <c r="C33" s="413">
        <v>97.085999999999999</v>
      </c>
      <c r="D33" s="414">
        <v>97.085999999999999</v>
      </c>
      <c r="E33" s="414">
        <v>0</v>
      </c>
      <c r="F33" s="414">
        <v>97.085999999999999</v>
      </c>
      <c r="G33" s="414">
        <v>0</v>
      </c>
      <c r="H33" s="413">
        <v>97.085999999999999</v>
      </c>
      <c r="I33" s="414">
        <v>0</v>
      </c>
      <c r="J33" s="414">
        <v>97.085999999999999</v>
      </c>
      <c r="K33" s="414">
        <v>0</v>
      </c>
      <c r="L33" s="413">
        <v>97.085999999999999</v>
      </c>
      <c r="M33" s="414">
        <v>0</v>
      </c>
      <c r="N33" s="414">
        <v>97.085999999999999</v>
      </c>
      <c r="O33" s="414">
        <v>0</v>
      </c>
      <c r="P33" s="423">
        <f t="shared" ref="P33:P36" si="0">H33/D33*100</f>
        <v>100</v>
      </c>
      <c r="Q33" s="423">
        <f t="shared" ref="Q33:Q36" si="1">L33/D33*100</f>
        <v>100</v>
      </c>
      <c r="R33" s="394"/>
    </row>
    <row r="34" spans="1:18" ht="31.5" x14ac:dyDescent="0.25">
      <c r="A34" s="408" t="s">
        <v>293</v>
      </c>
      <c r="B34" s="409" t="s">
        <v>122</v>
      </c>
      <c r="C34" s="416">
        <f>C35+C36</f>
        <v>217.75842</v>
      </c>
      <c r="D34" s="416">
        <f>D35+D36</f>
        <v>217.75842</v>
      </c>
      <c r="E34" s="417">
        <v>0</v>
      </c>
      <c r="F34" s="416">
        <f>F35+F36</f>
        <v>217.75842</v>
      </c>
      <c r="G34" s="417">
        <v>0</v>
      </c>
      <c r="H34" s="416">
        <f>H35+H36</f>
        <v>217.75842</v>
      </c>
      <c r="I34" s="417">
        <v>0</v>
      </c>
      <c r="J34" s="416">
        <f>J35+J36</f>
        <v>217.75842</v>
      </c>
      <c r="K34" s="417">
        <v>0</v>
      </c>
      <c r="L34" s="416">
        <f>L35+L36</f>
        <v>217.75842</v>
      </c>
      <c r="M34" s="417">
        <v>0</v>
      </c>
      <c r="N34" s="416">
        <f>N35+N36</f>
        <v>217.75842</v>
      </c>
      <c r="O34" s="417">
        <v>0</v>
      </c>
      <c r="P34" s="418">
        <f t="shared" si="0"/>
        <v>100</v>
      </c>
      <c r="Q34" s="418">
        <f t="shared" si="1"/>
        <v>100</v>
      </c>
      <c r="R34" s="394"/>
    </row>
    <row r="35" spans="1:18" ht="15.75" x14ac:dyDescent="0.25">
      <c r="A35" s="412" t="s">
        <v>294</v>
      </c>
      <c r="B35" s="146" t="s">
        <v>123</v>
      </c>
      <c r="C35" s="413">
        <v>152</v>
      </c>
      <c r="D35" s="414">
        <v>152</v>
      </c>
      <c r="E35" s="414">
        <v>0</v>
      </c>
      <c r="F35" s="414">
        <v>152</v>
      </c>
      <c r="G35" s="414">
        <v>0</v>
      </c>
      <c r="H35" s="414">
        <v>152</v>
      </c>
      <c r="I35" s="414">
        <v>0</v>
      </c>
      <c r="J35" s="414">
        <v>152</v>
      </c>
      <c r="K35" s="414">
        <v>0</v>
      </c>
      <c r="L35" s="414">
        <v>152</v>
      </c>
      <c r="M35" s="414">
        <v>0</v>
      </c>
      <c r="N35" s="414">
        <v>152</v>
      </c>
      <c r="O35" s="414">
        <v>0</v>
      </c>
      <c r="P35" s="423">
        <f t="shared" si="0"/>
        <v>100</v>
      </c>
      <c r="Q35" s="423">
        <f t="shared" si="1"/>
        <v>100</v>
      </c>
      <c r="R35" s="394"/>
    </row>
    <row r="36" spans="1:18" ht="63" x14ac:dyDescent="0.25">
      <c r="A36" s="412" t="s">
        <v>336</v>
      </c>
      <c r="B36" s="425" t="s">
        <v>614</v>
      </c>
      <c r="C36" s="413">
        <v>65.758420000000001</v>
      </c>
      <c r="D36" s="414">
        <v>65.758420000000001</v>
      </c>
      <c r="E36" s="414">
        <v>0</v>
      </c>
      <c r="F36" s="414">
        <v>65.758420000000001</v>
      </c>
      <c r="G36" s="414">
        <v>0</v>
      </c>
      <c r="H36" s="414">
        <v>65.758420000000001</v>
      </c>
      <c r="I36" s="414">
        <v>0</v>
      </c>
      <c r="J36" s="414">
        <v>65.758420000000001</v>
      </c>
      <c r="K36" s="414">
        <v>0</v>
      </c>
      <c r="L36" s="414">
        <v>65.758420000000001</v>
      </c>
      <c r="M36" s="414">
        <v>0</v>
      </c>
      <c r="N36" s="414">
        <v>65.758420000000001</v>
      </c>
      <c r="O36" s="414">
        <v>0</v>
      </c>
      <c r="P36" s="423">
        <f t="shared" si="0"/>
        <v>100</v>
      </c>
      <c r="Q36" s="423">
        <f t="shared" si="1"/>
        <v>100</v>
      </c>
      <c r="R36" s="394"/>
    </row>
    <row r="37" spans="1:18" x14ac:dyDescent="0.25">
      <c r="A37" s="426"/>
      <c r="B37" s="427"/>
      <c r="C37" s="428">
        <f>C31+C25+C16</f>
        <v>692.11604</v>
      </c>
      <c r="D37" s="428">
        <f>D31+D25+D16</f>
        <v>692.11604</v>
      </c>
      <c r="E37" s="429">
        <v>0</v>
      </c>
      <c r="F37" s="428">
        <f>F31+F25+F16</f>
        <v>692.11604</v>
      </c>
      <c r="G37" s="429">
        <v>0</v>
      </c>
      <c r="H37" s="428">
        <f>H31+H25+H16</f>
        <v>582.78053</v>
      </c>
      <c r="I37" s="429">
        <v>0</v>
      </c>
      <c r="J37" s="428">
        <f>J31+J25+J16</f>
        <v>582.78053</v>
      </c>
      <c r="K37" s="429">
        <v>0</v>
      </c>
      <c r="L37" s="428">
        <f>L31+L25+L16</f>
        <v>582.78053</v>
      </c>
      <c r="M37" s="429">
        <v>0</v>
      </c>
      <c r="N37" s="428">
        <f>N31+N25+N16</f>
        <v>582.78053</v>
      </c>
      <c r="O37" s="429">
        <v>0</v>
      </c>
      <c r="P37" s="430">
        <f>H37/D37*100</f>
        <v>84.202719999999999</v>
      </c>
      <c r="Q37" s="430">
        <f>L37/D37*100</f>
        <v>84.202719999999999</v>
      </c>
      <c r="R37" s="394"/>
    </row>
    <row r="38" spans="1:18" x14ac:dyDescent="0.25">
      <c r="A38" s="394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</row>
  </sheetData>
  <mergeCells count="16">
    <mergeCell ref="B4:P4"/>
    <mergeCell ref="E6:J6"/>
    <mergeCell ref="A10:A14"/>
    <mergeCell ref="B10:B14"/>
    <mergeCell ref="D10:Q10"/>
    <mergeCell ref="D11:G12"/>
    <mergeCell ref="H11:K11"/>
    <mergeCell ref="L11:O11"/>
    <mergeCell ref="H12:K12"/>
    <mergeCell ref="L12:O12"/>
    <mergeCell ref="D13:D14"/>
    <mergeCell ref="E13:G13"/>
    <mergeCell ref="H13:H14"/>
    <mergeCell ref="I13:K13"/>
    <mergeCell ref="L13:L14"/>
    <mergeCell ref="M13:O13"/>
  </mergeCell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view="pageBreakPreview" topLeftCell="A22" zoomScale="80" zoomScaleNormal="90" zoomScaleSheetLayoutView="80" workbookViewId="0">
      <selection activeCell="I23" sqref="I23"/>
    </sheetView>
  </sheetViews>
  <sheetFormatPr defaultRowHeight="15" x14ac:dyDescent="0.25"/>
  <cols>
    <col min="1" max="1" width="33.140625" style="195" customWidth="1"/>
    <col min="2" max="2" width="13.42578125" style="195" customWidth="1"/>
    <col min="3" max="3" width="16" style="195" customWidth="1"/>
    <col min="4" max="4" width="17.28515625" style="195" customWidth="1"/>
    <col min="5" max="5" width="14.7109375" style="195" customWidth="1"/>
    <col min="6" max="6" width="11.7109375" style="195" customWidth="1"/>
    <col min="7" max="7" width="17.28515625" style="195" customWidth="1"/>
    <col min="8" max="8" width="16.7109375" style="195" customWidth="1"/>
    <col min="9" max="9" width="14.140625" style="195" customWidth="1"/>
    <col min="10" max="10" width="11.42578125" style="195" customWidth="1"/>
    <col min="11" max="11" width="18.85546875" style="195" customWidth="1"/>
    <col min="12" max="12" width="17.5703125" style="195" customWidth="1"/>
    <col min="13" max="13" width="16.7109375" style="195" customWidth="1"/>
    <col min="14" max="14" width="12.7109375" style="195" customWidth="1"/>
    <col min="15" max="15" width="12.42578125" style="195" customWidth="1"/>
    <col min="16" max="16" width="14.85546875" style="195" customWidth="1"/>
    <col min="17" max="17" width="9.140625" style="172"/>
    <col min="18" max="18" width="40.140625" style="172" customWidth="1"/>
    <col min="19" max="256" width="9.140625" style="172"/>
    <col min="257" max="257" width="38.140625" style="172" customWidth="1"/>
    <col min="258" max="258" width="13.42578125" style="172" customWidth="1"/>
    <col min="259" max="259" width="11.42578125" style="172" customWidth="1"/>
    <col min="260" max="260" width="12.85546875" style="172" customWidth="1"/>
    <col min="261" max="261" width="12.42578125" style="172" customWidth="1"/>
    <col min="262" max="262" width="11.7109375" style="172" customWidth="1"/>
    <col min="263" max="264" width="11.140625" style="172" customWidth="1"/>
    <col min="265" max="265" width="12" style="172" customWidth="1"/>
    <col min="266" max="266" width="11.42578125" style="172" customWidth="1"/>
    <col min="267" max="267" width="11" style="172" customWidth="1"/>
    <col min="268" max="268" width="11.85546875" style="172" customWidth="1"/>
    <col min="269" max="269" width="12.28515625" style="172" customWidth="1"/>
    <col min="270" max="270" width="12.7109375" style="172" customWidth="1"/>
    <col min="271" max="271" width="12.42578125" style="172" customWidth="1"/>
    <col min="272" max="272" width="14.85546875" style="172" customWidth="1"/>
    <col min="273" max="273" width="9.140625" style="172"/>
    <col min="274" max="274" width="40.140625" style="172" customWidth="1"/>
    <col min="275" max="512" width="9.140625" style="172"/>
    <col min="513" max="513" width="38.140625" style="172" customWidth="1"/>
    <col min="514" max="514" width="13.42578125" style="172" customWidth="1"/>
    <col min="515" max="515" width="11.42578125" style="172" customWidth="1"/>
    <col min="516" max="516" width="12.85546875" style="172" customWidth="1"/>
    <col min="517" max="517" width="12.42578125" style="172" customWidth="1"/>
    <col min="518" max="518" width="11.7109375" style="172" customWidth="1"/>
    <col min="519" max="520" width="11.140625" style="172" customWidth="1"/>
    <col min="521" max="521" width="12" style="172" customWidth="1"/>
    <col min="522" max="522" width="11.42578125" style="172" customWidth="1"/>
    <col min="523" max="523" width="11" style="172" customWidth="1"/>
    <col min="524" max="524" width="11.85546875" style="172" customWidth="1"/>
    <col min="525" max="525" width="12.28515625" style="172" customWidth="1"/>
    <col min="526" max="526" width="12.7109375" style="172" customWidth="1"/>
    <col min="527" max="527" width="12.42578125" style="172" customWidth="1"/>
    <col min="528" max="528" width="14.85546875" style="172" customWidth="1"/>
    <col min="529" max="529" width="9.140625" style="172"/>
    <col min="530" max="530" width="40.140625" style="172" customWidth="1"/>
    <col min="531" max="768" width="9.140625" style="172"/>
    <col min="769" max="769" width="38.140625" style="172" customWidth="1"/>
    <col min="770" max="770" width="13.42578125" style="172" customWidth="1"/>
    <col min="771" max="771" width="11.42578125" style="172" customWidth="1"/>
    <col min="772" max="772" width="12.85546875" style="172" customWidth="1"/>
    <col min="773" max="773" width="12.42578125" style="172" customWidth="1"/>
    <col min="774" max="774" width="11.7109375" style="172" customWidth="1"/>
    <col min="775" max="776" width="11.140625" style="172" customWidth="1"/>
    <col min="777" max="777" width="12" style="172" customWidth="1"/>
    <col min="778" max="778" width="11.42578125" style="172" customWidth="1"/>
    <col min="779" max="779" width="11" style="172" customWidth="1"/>
    <col min="780" max="780" width="11.85546875" style="172" customWidth="1"/>
    <col min="781" max="781" width="12.28515625" style="172" customWidth="1"/>
    <col min="782" max="782" width="12.7109375" style="172" customWidth="1"/>
    <col min="783" max="783" width="12.42578125" style="172" customWidth="1"/>
    <col min="784" max="784" width="14.85546875" style="172" customWidth="1"/>
    <col min="785" max="785" width="9.140625" style="172"/>
    <col min="786" max="786" width="40.140625" style="172" customWidth="1"/>
    <col min="787" max="1024" width="9.140625" style="172"/>
    <col min="1025" max="1025" width="38.140625" style="172" customWidth="1"/>
    <col min="1026" max="1026" width="13.42578125" style="172" customWidth="1"/>
    <col min="1027" max="1027" width="11.42578125" style="172" customWidth="1"/>
    <col min="1028" max="1028" width="12.85546875" style="172" customWidth="1"/>
    <col min="1029" max="1029" width="12.42578125" style="172" customWidth="1"/>
    <col min="1030" max="1030" width="11.7109375" style="172" customWidth="1"/>
    <col min="1031" max="1032" width="11.140625" style="172" customWidth="1"/>
    <col min="1033" max="1033" width="12" style="172" customWidth="1"/>
    <col min="1034" max="1034" width="11.42578125" style="172" customWidth="1"/>
    <col min="1035" max="1035" width="11" style="172" customWidth="1"/>
    <col min="1036" max="1036" width="11.85546875" style="172" customWidth="1"/>
    <col min="1037" max="1037" width="12.28515625" style="172" customWidth="1"/>
    <col min="1038" max="1038" width="12.7109375" style="172" customWidth="1"/>
    <col min="1039" max="1039" width="12.42578125" style="172" customWidth="1"/>
    <col min="1040" max="1040" width="14.85546875" style="172" customWidth="1"/>
    <col min="1041" max="1041" width="9.140625" style="172"/>
    <col min="1042" max="1042" width="40.140625" style="172" customWidth="1"/>
    <col min="1043" max="1280" width="9.140625" style="172"/>
    <col min="1281" max="1281" width="38.140625" style="172" customWidth="1"/>
    <col min="1282" max="1282" width="13.42578125" style="172" customWidth="1"/>
    <col min="1283" max="1283" width="11.42578125" style="172" customWidth="1"/>
    <col min="1284" max="1284" width="12.85546875" style="172" customWidth="1"/>
    <col min="1285" max="1285" width="12.42578125" style="172" customWidth="1"/>
    <col min="1286" max="1286" width="11.7109375" style="172" customWidth="1"/>
    <col min="1287" max="1288" width="11.140625" style="172" customWidth="1"/>
    <col min="1289" max="1289" width="12" style="172" customWidth="1"/>
    <col min="1290" max="1290" width="11.42578125" style="172" customWidth="1"/>
    <col min="1291" max="1291" width="11" style="172" customWidth="1"/>
    <col min="1292" max="1292" width="11.85546875" style="172" customWidth="1"/>
    <col min="1293" max="1293" width="12.28515625" style="172" customWidth="1"/>
    <col min="1294" max="1294" width="12.7109375" style="172" customWidth="1"/>
    <col min="1295" max="1295" width="12.42578125" style="172" customWidth="1"/>
    <col min="1296" max="1296" width="14.85546875" style="172" customWidth="1"/>
    <col min="1297" max="1297" width="9.140625" style="172"/>
    <col min="1298" max="1298" width="40.140625" style="172" customWidth="1"/>
    <col min="1299" max="1536" width="9.140625" style="172"/>
    <col min="1537" max="1537" width="38.140625" style="172" customWidth="1"/>
    <col min="1538" max="1538" width="13.42578125" style="172" customWidth="1"/>
    <col min="1539" max="1539" width="11.42578125" style="172" customWidth="1"/>
    <col min="1540" max="1540" width="12.85546875" style="172" customWidth="1"/>
    <col min="1541" max="1541" width="12.42578125" style="172" customWidth="1"/>
    <col min="1542" max="1542" width="11.7109375" style="172" customWidth="1"/>
    <col min="1543" max="1544" width="11.140625" style="172" customWidth="1"/>
    <col min="1545" max="1545" width="12" style="172" customWidth="1"/>
    <col min="1546" max="1546" width="11.42578125" style="172" customWidth="1"/>
    <col min="1547" max="1547" width="11" style="172" customWidth="1"/>
    <col min="1548" max="1548" width="11.85546875" style="172" customWidth="1"/>
    <col min="1549" max="1549" width="12.28515625" style="172" customWidth="1"/>
    <col min="1550" max="1550" width="12.7109375" style="172" customWidth="1"/>
    <col min="1551" max="1551" width="12.42578125" style="172" customWidth="1"/>
    <col min="1552" max="1552" width="14.85546875" style="172" customWidth="1"/>
    <col min="1553" max="1553" width="9.140625" style="172"/>
    <col min="1554" max="1554" width="40.140625" style="172" customWidth="1"/>
    <col min="1555" max="1792" width="9.140625" style="172"/>
    <col min="1793" max="1793" width="38.140625" style="172" customWidth="1"/>
    <col min="1794" max="1794" width="13.42578125" style="172" customWidth="1"/>
    <col min="1795" max="1795" width="11.42578125" style="172" customWidth="1"/>
    <col min="1796" max="1796" width="12.85546875" style="172" customWidth="1"/>
    <col min="1797" max="1797" width="12.42578125" style="172" customWidth="1"/>
    <col min="1798" max="1798" width="11.7109375" style="172" customWidth="1"/>
    <col min="1799" max="1800" width="11.140625" style="172" customWidth="1"/>
    <col min="1801" max="1801" width="12" style="172" customWidth="1"/>
    <col min="1802" max="1802" width="11.42578125" style="172" customWidth="1"/>
    <col min="1803" max="1803" width="11" style="172" customWidth="1"/>
    <col min="1804" max="1804" width="11.85546875" style="172" customWidth="1"/>
    <col min="1805" max="1805" width="12.28515625" style="172" customWidth="1"/>
    <col min="1806" max="1806" width="12.7109375" style="172" customWidth="1"/>
    <col min="1807" max="1807" width="12.42578125" style="172" customWidth="1"/>
    <col min="1808" max="1808" width="14.85546875" style="172" customWidth="1"/>
    <col min="1809" max="1809" width="9.140625" style="172"/>
    <col min="1810" max="1810" width="40.140625" style="172" customWidth="1"/>
    <col min="1811" max="2048" width="9.140625" style="172"/>
    <col min="2049" max="2049" width="38.140625" style="172" customWidth="1"/>
    <col min="2050" max="2050" width="13.42578125" style="172" customWidth="1"/>
    <col min="2051" max="2051" width="11.42578125" style="172" customWidth="1"/>
    <col min="2052" max="2052" width="12.85546875" style="172" customWidth="1"/>
    <col min="2053" max="2053" width="12.42578125" style="172" customWidth="1"/>
    <col min="2054" max="2054" width="11.7109375" style="172" customWidth="1"/>
    <col min="2055" max="2056" width="11.140625" style="172" customWidth="1"/>
    <col min="2057" max="2057" width="12" style="172" customWidth="1"/>
    <col min="2058" max="2058" width="11.42578125" style="172" customWidth="1"/>
    <col min="2059" max="2059" width="11" style="172" customWidth="1"/>
    <col min="2060" max="2060" width="11.85546875" style="172" customWidth="1"/>
    <col min="2061" max="2061" width="12.28515625" style="172" customWidth="1"/>
    <col min="2062" max="2062" width="12.7109375" style="172" customWidth="1"/>
    <col min="2063" max="2063" width="12.42578125" style="172" customWidth="1"/>
    <col min="2064" max="2064" width="14.85546875" style="172" customWidth="1"/>
    <col min="2065" max="2065" width="9.140625" style="172"/>
    <col min="2066" max="2066" width="40.140625" style="172" customWidth="1"/>
    <col min="2067" max="2304" width="9.140625" style="172"/>
    <col min="2305" max="2305" width="38.140625" style="172" customWidth="1"/>
    <col min="2306" max="2306" width="13.42578125" style="172" customWidth="1"/>
    <col min="2307" max="2307" width="11.42578125" style="172" customWidth="1"/>
    <col min="2308" max="2308" width="12.85546875" style="172" customWidth="1"/>
    <col min="2309" max="2309" width="12.42578125" style="172" customWidth="1"/>
    <col min="2310" max="2310" width="11.7109375" style="172" customWidth="1"/>
    <col min="2311" max="2312" width="11.140625" style="172" customWidth="1"/>
    <col min="2313" max="2313" width="12" style="172" customWidth="1"/>
    <col min="2314" max="2314" width="11.42578125" style="172" customWidth="1"/>
    <col min="2315" max="2315" width="11" style="172" customWidth="1"/>
    <col min="2316" max="2316" width="11.85546875" style="172" customWidth="1"/>
    <col min="2317" max="2317" width="12.28515625" style="172" customWidth="1"/>
    <col min="2318" max="2318" width="12.7109375" style="172" customWidth="1"/>
    <col min="2319" max="2319" width="12.42578125" style="172" customWidth="1"/>
    <col min="2320" max="2320" width="14.85546875" style="172" customWidth="1"/>
    <col min="2321" max="2321" width="9.140625" style="172"/>
    <col min="2322" max="2322" width="40.140625" style="172" customWidth="1"/>
    <col min="2323" max="2560" width="9.140625" style="172"/>
    <col min="2561" max="2561" width="38.140625" style="172" customWidth="1"/>
    <col min="2562" max="2562" width="13.42578125" style="172" customWidth="1"/>
    <col min="2563" max="2563" width="11.42578125" style="172" customWidth="1"/>
    <col min="2564" max="2564" width="12.85546875" style="172" customWidth="1"/>
    <col min="2565" max="2565" width="12.42578125" style="172" customWidth="1"/>
    <col min="2566" max="2566" width="11.7109375" style="172" customWidth="1"/>
    <col min="2567" max="2568" width="11.140625" style="172" customWidth="1"/>
    <col min="2569" max="2569" width="12" style="172" customWidth="1"/>
    <col min="2570" max="2570" width="11.42578125" style="172" customWidth="1"/>
    <col min="2571" max="2571" width="11" style="172" customWidth="1"/>
    <col min="2572" max="2572" width="11.85546875" style="172" customWidth="1"/>
    <col min="2573" max="2573" width="12.28515625" style="172" customWidth="1"/>
    <col min="2574" max="2574" width="12.7109375" style="172" customWidth="1"/>
    <col min="2575" max="2575" width="12.42578125" style="172" customWidth="1"/>
    <col min="2576" max="2576" width="14.85546875" style="172" customWidth="1"/>
    <col min="2577" max="2577" width="9.140625" style="172"/>
    <col min="2578" max="2578" width="40.140625" style="172" customWidth="1"/>
    <col min="2579" max="2816" width="9.140625" style="172"/>
    <col min="2817" max="2817" width="38.140625" style="172" customWidth="1"/>
    <col min="2818" max="2818" width="13.42578125" style="172" customWidth="1"/>
    <col min="2819" max="2819" width="11.42578125" style="172" customWidth="1"/>
    <col min="2820" max="2820" width="12.85546875" style="172" customWidth="1"/>
    <col min="2821" max="2821" width="12.42578125" style="172" customWidth="1"/>
    <col min="2822" max="2822" width="11.7109375" style="172" customWidth="1"/>
    <col min="2823" max="2824" width="11.140625" style="172" customWidth="1"/>
    <col min="2825" max="2825" width="12" style="172" customWidth="1"/>
    <col min="2826" max="2826" width="11.42578125" style="172" customWidth="1"/>
    <col min="2827" max="2827" width="11" style="172" customWidth="1"/>
    <col min="2828" max="2828" width="11.85546875" style="172" customWidth="1"/>
    <col min="2829" max="2829" width="12.28515625" style="172" customWidth="1"/>
    <col min="2830" max="2830" width="12.7109375" style="172" customWidth="1"/>
    <col min="2831" max="2831" width="12.42578125" style="172" customWidth="1"/>
    <col min="2832" max="2832" width="14.85546875" style="172" customWidth="1"/>
    <col min="2833" max="2833" width="9.140625" style="172"/>
    <col min="2834" max="2834" width="40.140625" style="172" customWidth="1"/>
    <col min="2835" max="3072" width="9.140625" style="172"/>
    <col min="3073" max="3073" width="38.140625" style="172" customWidth="1"/>
    <col min="3074" max="3074" width="13.42578125" style="172" customWidth="1"/>
    <col min="3075" max="3075" width="11.42578125" style="172" customWidth="1"/>
    <col min="3076" max="3076" width="12.85546875" style="172" customWidth="1"/>
    <col min="3077" max="3077" width="12.42578125" style="172" customWidth="1"/>
    <col min="3078" max="3078" width="11.7109375" style="172" customWidth="1"/>
    <col min="3079" max="3080" width="11.140625" style="172" customWidth="1"/>
    <col min="3081" max="3081" width="12" style="172" customWidth="1"/>
    <col min="3082" max="3082" width="11.42578125" style="172" customWidth="1"/>
    <col min="3083" max="3083" width="11" style="172" customWidth="1"/>
    <col min="3084" max="3084" width="11.85546875" style="172" customWidth="1"/>
    <col min="3085" max="3085" width="12.28515625" style="172" customWidth="1"/>
    <col min="3086" max="3086" width="12.7109375" style="172" customWidth="1"/>
    <col min="3087" max="3087" width="12.42578125" style="172" customWidth="1"/>
    <col min="3088" max="3088" width="14.85546875" style="172" customWidth="1"/>
    <col min="3089" max="3089" width="9.140625" style="172"/>
    <col min="3090" max="3090" width="40.140625" style="172" customWidth="1"/>
    <col min="3091" max="3328" width="9.140625" style="172"/>
    <col min="3329" max="3329" width="38.140625" style="172" customWidth="1"/>
    <col min="3330" max="3330" width="13.42578125" style="172" customWidth="1"/>
    <col min="3331" max="3331" width="11.42578125" style="172" customWidth="1"/>
    <col min="3332" max="3332" width="12.85546875" style="172" customWidth="1"/>
    <col min="3333" max="3333" width="12.42578125" style="172" customWidth="1"/>
    <col min="3334" max="3334" width="11.7109375" style="172" customWidth="1"/>
    <col min="3335" max="3336" width="11.140625" style="172" customWidth="1"/>
    <col min="3337" max="3337" width="12" style="172" customWidth="1"/>
    <col min="3338" max="3338" width="11.42578125" style="172" customWidth="1"/>
    <col min="3339" max="3339" width="11" style="172" customWidth="1"/>
    <col min="3340" max="3340" width="11.85546875" style="172" customWidth="1"/>
    <col min="3341" max="3341" width="12.28515625" style="172" customWidth="1"/>
    <col min="3342" max="3342" width="12.7109375" style="172" customWidth="1"/>
    <col min="3343" max="3343" width="12.42578125" style="172" customWidth="1"/>
    <col min="3344" max="3344" width="14.85546875" style="172" customWidth="1"/>
    <col min="3345" max="3345" width="9.140625" style="172"/>
    <col min="3346" max="3346" width="40.140625" style="172" customWidth="1"/>
    <col min="3347" max="3584" width="9.140625" style="172"/>
    <col min="3585" max="3585" width="38.140625" style="172" customWidth="1"/>
    <col min="3586" max="3586" width="13.42578125" style="172" customWidth="1"/>
    <col min="3587" max="3587" width="11.42578125" style="172" customWidth="1"/>
    <col min="3588" max="3588" width="12.85546875" style="172" customWidth="1"/>
    <col min="3589" max="3589" width="12.42578125" style="172" customWidth="1"/>
    <col min="3590" max="3590" width="11.7109375" style="172" customWidth="1"/>
    <col min="3591" max="3592" width="11.140625" style="172" customWidth="1"/>
    <col min="3593" max="3593" width="12" style="172" customWidth="1"/>
    <col min="3594" max="3594" width="11.42578125" style="172" customWidth="1"/>
    <col min="3595" max="3595" width="11" style="172" customWidth="1"/>
    <col min="3596" max="3596" width="11.85546875" style="172" customWidth="1"/>
    <col min="3597" max="3597" width="12.28515625" style="172" customWidth="1"/>
    <col min="3598" max="3598" width="12.7109375" style="172" customWidth="1"/>
    <col min="3599" max="3599" width="12.42578125" style="172" customWidth="1"/>
    <col min="3600" max="3600" width="14.85546875" style="172" customWidth="1"/>
    <col min="3601" max="3601" width="9.140625" style="172"/>
    <col min="3602" max="3602" width="40.140625" style="172" customWidth="1"/>
    <col min="3603" max="3840" width="9.140625" style="172"/>
    <col min="3841" max="3841" width="38.140625" style="172" customWidth="1"/>
    <col min="3842" max="3842" width="13.42578125" style="172" customWidth="1"/>
    <col min="3843" max="3843" width="11.42578125" style="172" customWidth="1"/>
    <col min="3844" max="3844" width="12.85546875" style="172" customWidth="1"/>
    <col min="3845" max="3845" width="12.42578125" style="172" customWidth="1"/>
    <col min="3846" max="3846" width="11.7109375" style="172" customWidth="1"/>
    <col min="3847" max="3848" width="11.140625" style="172" customWidth="1"/>
    <col min="3849" max="3849" width="12" style="172" customWidth="1"/>
    <col min="3850" max="3850" width="11.42578125" style="172" customWidth="1"/>
    <col min="3851" max="3851" width="11" style="172" customWidth="1"/>
    <col min="3852" max="3852" width="11.85546875" style="172" customWidth="1"/>
    <col min="3853" max="3853" width="12.28515625" style="172" customWidth="1"/>
    <col min="3854" max="3854" width="12.7109375" style="172" customWidth="1"/>
    <col min="3855" max="3855" width="12.42578125" style="172" customWidth="1"/>
    <col min="3856" max="3856" width="14.85546875" style="172" customWidth="1"/>
    <col min="3857" max="3857" width="9.140625" style="172"/>
    <col min="3858" max="3858" width="40.140625" style="172" customWidth="1"/>
    <col min="3859" max="4096" width="9.140625" style="172"/>
    <col min="4097" max="4097" width="38.140625" style="172" customWidth="1"/>
    <col min="4098" max="4098" width="13.42578125" style="172" customWidth="1"/>
    <col min="4099" max="4099" width="11.42578125" style="172" customWidth="1"/>
    <col min="4100" max="4100" width="12.85546875" style="172" customWidth="1"/>
    <col min="4101" max="4101" width="12.42578125" style="172" customWidth="1"/>
    <col min="4102" max="4102" width="11.7109375" style="172" customWidth="1"/>
    <col min="4103" max="4104" width="11.140625" style="172" customWidth="1"/>
    <col min="4105" max="4105" width="12" style="172" customWidth="1"/>
    <col min="4106" max="4106" width="11.42578125" style="172" customWidth="1"/>
    <col min="4107" max="4107" width="11" style="172" customWidth="1"/>
    <col min="4108" max="4108" width="11.85546875" style="172" customWidth="1"/>
    <col min="4109" max="4109" width="12.28515625" style="172" customWidth="1"/>
    <col min="4110" max="4110" width="12.7109375" style="172" customWidth="1"/>
    <col min="4111" max="4111" width="12.42578125" style="172" customWidth="1"/>
    <col min="4112" max="4112" width="14.85546875" style="172" customWidth="1"/>
    <col min="4113" max="4113" width="9.140625" style="172"/>
    <col min="4114" max="4114" width="40.140625" style="172" customWidth="1"/>
    <col min="4115" max="4352" width="9.140625" style="172"/>
    <col min="4353" max="4353" width="38.140625" style="172" customWidth="1"/>
    <col min="4354" max="4354" width="13.42578125" style="172" customWidth="1"/>
    <col min="4355" max="4355" width="11.42578125" style="172" customWidth="1"/>
    <col min="4356" max="4356" width="12.85546875" style="172" customWidth="1"/>
    <col min="4357" max="4357" width="12.42578125" style="172" customWidth="1"/>
    <col min="4358" max="4358" width="11.7109375" style="172" customWidth="1"/>
    <col min="4359" max="4360" width="11.140625" style="172" customWidth="1"/>
    <col min="4361" max="4361" width="12" style="172" customWidth="1"/>
    <col min="4362" max="4362" width="11.42578125" style="172" customWidth="1"/>
    <col min="4363" max="4363" width="11" style="172" customWidth="1"/>
    <col min="4364" max="4364" width="11.85546875" style="172" customWidth="1"/>
    <col min="4365" max="4365" width="12.28515625" style="172" customWidth="1"/>
    <col min="4366" max="4366" width="12.7109375" style="172" customWidth="1"/>
    <col min="4367" max="4367" width="12.42578125" style="172" customWidth="1"/>
    <col min="4368" max="4368" width="14.85546875" style="172" customWidth="1"/>
    <col min="4369" max="4369" width="9.140625" style="172"/>
    <col min="4370" max="4370" width="40.140625" style="172" customWidth="1"/>
    <col min="4371" max="4608" width="9.140625" style="172"/>
    <col min="4609" max="4609" width="38.140625" style="172" customWidth="1"/>
    <col min="4610" max="4610" width="13.42578125" style="172" customWidth="1"/>
    <col min="4611" max="4611" width="11.42578125" style="172" customWidth="1"/>
    <col min="4612" max="4612" width="12.85546875" style="172" customWidth="1"/>
    <col min="4613" max="4613" width="12.42578125" style="172" customWidth="1"/>
    <col min="4614" max="4614" width="11.7109375" style="172" customWidth="1"/>
    <col min="4615" max="4616" width="11.140625" style="172" customWidth="1"/>
    <col min="4617" max="4617" width="12" style="172" customWidth="1"/>
    <col min="4618" max="4618" width="11.42578125" style="172" customWidth="1"/>
    <col min="4619" max="4619" width="11" style="172" customWidth="1"/>
    <col min="4620" max="4620" width="11.85546875" style="172" customWidth="1"/>
    <col min="4621" max="4621" width="12.28515625" style="172" customWidth="1"/>
    <col min="4622" max="4622" width="12.7109375" style="172" customWidth="1"/>
    <col min="4623" max="4623" width="12.42578125" style="172" customWidth="1"/>
    <col min="4624" max="4624" width="14.85546875" style="172" customWidth="1"/>
    <col min="4625" max="4625" width="9.140625" style="172"/>
    <col min="4626" max="4626" width="40.140625" style="172" customWidth="1"/>
    <col min="4627" max="4864" width="9.140625" style="172"/>
    <col min="4865" max="4865" width="38.140625" style="172" customWidth="1"/>
    <col min="4866" max="4866" width="13.42578125" style="172" customWidth="1"/>
    <col min="4867" max="4867" width="11.42578125" style="172" customWidth="1"/>
    <col min="4868" max="4868" width="12.85546875" style="172" customWidth="1"/>
    <col min="4869" max="4869" width="12.42578125" style="172" customWidth="1"/>
    <col min="4870" max="4870" width="11.7109375" style="172" customWidth="1"/>
    <col min="4871" max="4872" width="11.140625" style="172" customWidth="1"/>
    <col min="4873" max="4873" width="12" style="172" customWidth="1"/>
    <col min="4874" max="4874" width="11.42578125" style="172" customWidth="1"/>
    <col min="4875" max="4875" width="11" style="172" customWidth="1"/>
    <col min="4876" max="4876" width="11.85546875" style="172" customWidth="1"/>
    <col min="4877" max="4877" width="12.28515625" style="172" customWidth="1"/>
    <col min="4878" max="4878" width="12.7109375" style="172" customWidth="1"/>
    <col min="4879" max="4879" width="12.42578125" style="172" customWidth="1"/>
    <col min="4880" max="4880" width="14.85546875" style="172" customWidth="1"/>
    <col min="4881" max="4881" width="9.140625" style="172"/>
    <col min="4882" max="4882" width="40.140625" style="172" customWidth="1"/>
    <col min="4883" max="5120" width="9.140625" style="172"/>
    <col min="5121" max="5121" width="38.140625" style="172" customWidth="1"/>
    <col min="5122" max="5122" width="13.42578125" style="172" customWidth="1"/>
    <col min="5123" max="5123" width="11.42578125" style="172" customWidth="1"/>
    <col min="5124" max="5124" width="12.85546875" style="172" customWidth="1"/>
    <col min="5125" max="5125" width="12.42578125" style="172" customWidth="1"/>
    <col min="5126" max="5126" width="11.7109375" style="172" customWidth="1"/>
    <col min="5127" max="5128" width="11.140625" style="172" customWidth="1"/>
    <col min="5129" max="5129" width="12" style="172" customWidth="1"/>
    <col min="5130" max="5130" width="11.42578125" style="172" customWidth="1"/>
    <col min="5131" max="5131" width="11" style="172" customWidth="1"/>
    <col min="5132" max="5132" width="11.85546875" style="172" customWidth="1"/>
    <col min="5133" max="5133" width="12.28515625" style="172" customWidth="1"/>
    <col min="5134" max="5134" width="12.7109375" style="172" customWidth="1"/>
    <col min="5135" max="5135" width="12.42578125" style="172" customWidth="1"/>
    <col min="5136" max="5136" width="14.85546875" style="172" customWidth="1"/>
    <col min="5137" max="5137" width="9.140625" style="172"/>
    <col min="5138" max="5138" width="40.140625" style="172" customWidth="1"/>
    <col min="5139" max="5376" width="9.140625" style="172"/>
    <col min="5377" max="5377" width="38.140625" style="172" customWidth="1"/>
    <col min="5378" max="5378" width="13.42578125" style="172" customWidth="1"/>
    <col min="5379" max="5379" width="11.42578125" style="172" customWidth="1"/>
    <col min="5380" max="5380" width="12.85546875" style="172" customWidth="1"/>
    <col min="5381" max="5381" width="12.42578125" style="172" customWidth="1"/>
    <col min="5382" max="5382" width="11.7109375" style="172" customWidth="1"/>
    <col min="5383" max="5384" width="11.140625" style="172" customWidth="1"/>
    <col min="5385" max="5385" width="12" style="172" customWidth="1"/>
    <col min="5386" max="5386" width="11.42578125" style="172" customWidth="1"/>
    <col min="5387" max="5387" width="11" style="172" customWidth="1"/>
    <col min="5388" max="5388" width="11.85546875" style="172" customWidth="1"/>
    <col min="5389" max="5389" width="12.28515625" style="172" customWidth="1"/>
    <col min="5390" max="5390" width="12.7109375" style="172" customWidth="1"/>
    <col min="5391" max="5391" width="12.42578125" style="172" customWidth="1"/>
    <col min="5392" max="5392" width="14.85546875" style="172" customWidth="1"/>
    <col min="5393" max="5393" width="9.140625" style="172"/>
    <col min="5394" max="5394" width="40.140625" style="172" customWidth="1"/>
    <col min="5395" max="5632" width="9.140625" style="172"/>
    <col min="5633" max="5633" width="38.140625" style="172" customWidth="1"/>
    <col min="5634" max="5634" width="13.42578125" style="172" customWidth="1"/>
    <col min="5635" max="5635" width="11.42578125" style="172" customWidth="1"/>
    <col min="5636" max="5636" width="12.85546875" style="172" customWidth="1"/>
    <col min="5637" max="5637" width="12.42578125" style="172" customWidth="1"/>
    <col min="5638" max="5638" width="11.7109375" style="172" customWidth="1"/>
    <col min="5639" max="5640" width="11.140625" style="172" customWidth="1"/>
    <col min="5641" max="5641" width="12" style="172" customWidth="1"/>
    <col min="5642" max="5642" width="11.42578125" style="172" customWidth="1"/>
    <col min="5643" max="5643" width="11" style="172" customWidth="1"/>
    <col min="5644" max="5644" width="11.85546875" style="172" customWidth="1"/>
    <col min="5645" max="5645" width="12.28515625" style="172" customWidth="1"/>
    <col min="5646" max="5646" width="12.7109375" style="172" customWidth="1"/>
    <col min="5647" max="5647" width="12.42578125" style="172" customWidth="1"/>
    <col min="5648" max="5648" width="14.85546875" style="172" customWidth="1"/>
    <col min="5649" max="5649" width="9.140625" style="172"/>
    <col min="5650" max="5650" width="40.140625" style="172" customWidth="1"/>
    <col min="5651" max="5888" width="9.140625" style="172"/>
    <col min="5889" max="5889" width="38.140625" style="172" customWidth="1"/>
    <col min="5890" max="5890" width="13.42578125" style="172" customWidth="1"/>
    <col min="5891" max="5891" width="11.42578125" style="172" customWidth="1"/>
    <col min="5892" max="5892" width="12.85546875" style="172" customWidth="1"/>
    <col min="5893" max="5893" width="12.42578125" style="172" customWidth="1"/>
    <col min="5894" max="5894" width="11.7109375" style="172" customWidth="1"/>
    <col min="5895" max="5896" width="11.140625" style="172" customWidth="1"/>
    <col min="5897" max="5897" width="12" style="172" customWidth="1"/>
    <col min="5898" max="5898" width="11.42578125" style="172" customWidth="1"/>
    <col min="5899" max="5899" width="11" style="172" customWidth="1"/>
    <col min="5900" max="5900" width="11.85546875" style="172" customWidth="1"/>
    <col min="5901" max="5901" width="12.28515625" style="172" customWidth="1"/>
    <col min="5902" max="5902" width="12.7109375" style="172" customWidth="1"/>
    <col min="5903" max="5903" width="12.42578125" style="172" customWidth="1"/>
    <col min="5904" max="5904" width="14.85546875" style="172" customWidth="1"/>
    <col min="5905" max="5905" width="9.140625" style="172"/>
    <col min="5906" max="5906" width="40.140625" style="172" customWidth="1"/>
    <col min="5907" max="6144" width="9.140625" style="172"/>
    <col min="6145" max="6145" width="38.140625" style="172" customWidth="1"/>
    <col min="6146" max="6146" width="13.42578125" style="172" customWidth="1"/>
    <col min="6147" max="6147" width="11.42578125" style="172" customWidth="1"/>
    <col min="6148" max="6148" width="12.85546875" style="172" customWidth="1"/>
    <col min="6149" max="6149" width="12.42578125" style="172" customWidth="1"/>
    <col min="6150" max="6150" width="11.7109375" style="172" customWidth="1"/>
    <col min="6151" max="6152" width="11.140625" style="172" customWidth="1"/>
    <col min="6153" max="6153" width="12" style="172" customWidth="1"/>
    <col min="6154" max="6154" width="11.42578125" style="172" customWidth="1"/>
    <col min="6155" max="6155" width="11" style="172" customWidth="1"/>
    <col min="6156" max="6156" width="11.85546875" style="172" customWidth="1"/>
    <col min="6157" max="6157" width="12.28515625" style="172" customWidth="1"/>
    <col min="6158" max="6158" width="12.7109375" style="172" customWidth="1"/>
    <col min="6159" max="6159" width="12.42578125" style="172" customWidth="1"/>
    <col min="6160" max="6160" width="14.85546875" style="172" customWidth="1"/>
    <col min="6161" max="6161" width="9.140625" style="172"/>
    <col min="6162" max="6162" width="40.140625" style="172" customWidth="1"/>
    <col min="6163" max="6400" width="9.140625" style="172"/>
    <col min="6401" max="6401" width="38.140625" style="172" customWidth="1"/>
    <col min="6402" max="6402" width="13.42578125" style="172" customWidth="1"/>
    <col min="6403" max="6403" width="11.42578125" style="172" customWidth="1"/>
    <col min="6404" max="6404" width="12.85546875" style="172" customWidth="1"/>
    <col min="6405" max="6405" width="12.42578125" style="172" customWidth="1"/>
    <col min="6406" max="6406" width="11.7109375" style="172" customWidth="1"/>
    <col min="6407" max="6408" width="11.140625" style="172" customWidth="1"/>
    <col min="6409" max="6409" width="12" style="172" customWidth="1"/>
    <col min="6410" max="6410" width="11.42578125" style="172" customWidth="1"/>
    <col min="6411" max="6411" width="11" style="172" customWidth="1"/>
    <col min="6412" max="6412" width="11.85546875" style="172" customWidth="1"/>
    <col min="6413" max="6413" width="12.28515625" style="172" customWidth="1"/>
    <col min="6414" max="6414" width="12.7109375" style="172" customWidth="1"/>
    <col min="6415" max="6415" width="12.42578125" style="172" customWidth="1"/>
    <col min="6416" max="6416" width="14.85546875" style="172" customWidth="1"/>
    <col min="6417" max="6417" width="9.140625" style="172"/>
    <col min="6418" max="6418" width="40.140625" style="172" customWidth="1"/>
    <col min="6419" max="6656" width="9.140625" style="172"/>
    <col min="6657" max="6657" width="38.140625" style="172" customWidth="1"/>
    <col min="6658" max="6658" width="13.42578125" style="172" customWidth="1"/>
    <col min="6659" max="6659" width="11.42578125" style="172" customWidth="1"/>
    <col min="6660" max="6660" width="12.85546875" style="172" customWidth="1"/>
    <col min="6661" max="6661" width="12.42578125" style="172" customWidth="1"/>
    <col min="6662" max="6662" width="11.7109375" style="172" customWidth="1"/>
    <col min="6663" max="6664" width="11.140625" style="172" customWidth="1"/>
    <col min="6665" max="6665" width="12" style="172" customWidth="1"/>
    <col min="6666" max="6666" width="11.42578125" style="172" customWidth="1"/>
    <col min="6667" max="6667" width="11" style="172" customWidth="1"/>
    <col min="6668" max="6668" width="11.85546875" style="172" customWidth="1"/>
    <col min="6669" max="6669" width="12.28515625" style="172" customWidth="1"/>
    <col min="6670" max="6670" width="12.7109375" style="172" customWidth="1"/>
    <col min="6671" max="6671" width="12.42578125" style="172" customWidth="1"/>
    <col min="6672" max="6672" width="14.85546875" style="172" customWidth="1"/>
    <col min="6673" max="6673" width="9.140625" style="172"/>
    <col min="6674" max="6674" width="40.140625" style="172" customWidth="1"/>
    <col min="6675" max="6912" width="9.140625" style="172"/>
    <col min="6913" max="6913" width="38.140625" style="172" customWidth="1"/>
    <col min="6914" max="6914" width="13.42578125" style="172" customWidth="1"/>
    <col min="6915" max="6915" width="11.42578125" style="172" customWidth="1"/>
    <col min="6916" max="6916" width="12.85546875" style="172" customWidth="1"/>
    <col min="6917" max="6917" width="12.42578125" style="172" customWidth="1"/>
    <col min="6918" max="6918" width="11.7109375" style="172" customWidth="1"/>
    <col min="6919" max="6920" width="11.140625" style="172" customWidth="1"/>
    <col min="6921" max="6921" width="12" style="172" customWidth="1"/>
    <col min="6922" max="6922" width="11.42578125" style="172" customWidth="1"/>
    <col min="6923" max="6923" width="11" style="172" customWidth="1"/>
    <col min="6924" max="6924" width="11.85546875" style="172" customWidth="1"/>
    <col min="6925" max="6925" width="12.28515625" style="172" customWidth="1"/>
    <col min="6926" max="6926" width="12.7109375" style="172" customWidth="1"/>
    <col min="6927" max="6927" width="12.42578125" style="172" customWidth="1"/>
    <col min="6928" max="6928" width="14.85546875" style="172" customWidth="1"/>
    <col min="6929" max="6929" width="9.140625" style="172"/>
    <col min="6930" max="6930" width="40.140625" style="172" customWidth="1"/>
    <col min="6931" max="7168" width="9.140625" style="172"/>
    <col min="7169" max="7169" width="38.140625" style="172" customWidth="1"/>
    <col min="7170" max="7170" width="13.42578125" style="172" customWidth="1"/>
    <col min="7171" max="7171" width="11.42578125" style="172" customWidth="1"/>
    <col min="7172" max="7172" width="12.85546875" style="172" customWidth="1"/>
    <col min="7173" max="7173" width="12.42578125" style="172" customWidth="1"/>
    <col min="7174" max="7174" width="11.7109375" style="172" customWidth="1"/>
    <col min="7175" max="7176" width="11.140625" style="172" customWidth="1"/>
    <col min="7177" max="7177" width="12" style="172" customWidth="1"/>
    <col min="7178" max="7178" width="11.42578125" style="172" customWidth="1"/>
    <col min="7179" max="7179" width="11" style="172" customWidth="1"/>
    <col min="7180" max="7180" width="11.85546875" style="172" customWidth="1"/>
    <col min="7181" max="7181" width="12.28515625" style="172" customWidth="1"/>
    <col min="7182" max="7182" width="12.7109375" style="172" customWidth="1"/>
    <col min="7183" max="7183" width="12.42578125" style="172" customWidth="1"/>
    <col min="7184" max="7184" width="14.85546875" style="172" customWidth="1"/>
    <col min="7185" max="7185" width="9.140625" style="172"/>
    <col min="7186" max="7186" width="40.140625" style="172" customWidth="1"/>
    <col min="7187" max="7424" width="9.140625" style="172"/>
    <col min="7425" max="7425" width="38.140625" style="172" customWidth="1"/>
    <col min="7426" max="7426" width="13.42578125" style="172" customWidth="1"/>
    <col min="7427" max="7427" width="11.42578125" style="172" customWidth="1"/>
    <col min="7428" max="7428" width="12.85546875" style="172" customWidth="1"/>
    <col min="7429" max="7429" width="12.42578125" style="172" customWidth="1"/>
    <col min="7430" max="7430" width="11.7109375" style="172" customWidth="1"/>
    <col min="7431" max="7432" width="11.140625" style="172" customWidth="1"/>
    <col min="7433" max="7433" width="12" style="172" customWidth="1"/>
    <col min="7434" max="7434" width="11.42578125" style="172" customWidth="1"/>
    <col min="7435" max="7435" width="11" style="172" customWidth="1"/>
    <col min="7436" max="7436" width="11.85546875" style="172" customWidth="1"/>
    <col min="7437" max="7437" width="12.28515625" style="172" customWidth="1"/>
    <col min="7438" max="7438" width="12.7109375" style="172" customWidth="1"/>
    <col min="7439" max="7439" width="12.42578125" style="172" customWidth="1"/>
    <col min="7440" max="7440" width="14.85546875" style="172" customWidth="1"/>
    <col min="7441" max="7441" width="9.140625" style="172"/>
    <col min="7442" max="7442" width="40.140625" style="172" customWidth="1"/>
    <col min="7443" max="7680" width="9.140625" style="172"/>
    <col min="7681" max="7681" width="38.140625" style="172" customWidth="1"/>
    <col min="7682" max="7682" width="13.42578125" style="172" customWidth="1"/>
    <col min="7683" max="7683" width="11.42578125" style="172" customWidth="1"/>
    <col min="7684" max="7684" width="12.85546875" style="172" customWidth="1"/>
    <col min="7685" max="7685" width="12.42578125" style="172" customWidth="1"/>
    <col min="7686" max="7686" width="11.7109375" style="172" customWidth="1"/>
    <col min="7687" max="7688" width="11.140625" style="172" customWidth="1"/>
    <col min="7689" max="7689" width="12" style="172" customWidth="1"/>
    <col min="7690" max="7690" width="11.42578125" style="172" customWidth="1"/>
    <col min="7691" max="7691" width="11" style="172" customWidth="1"/>
    <col min="7692" max="7692" width="11.85546875" style="172" customWidth="1"/>
    <col min="7693" max="7693" width="12.28515625" style="172" customWidth="1"/>
    <col min="7694" max="7694" width="12.7109375" style="172" customWidth="1"/>
    <col min="7695" max="7695" width="12.42578125" style="172" customWidth="1"/>
    <col min="7696" max="7696" width="14.85546875" style="172" customWidth="1"/>
    <col min="7697" max="7697" width="9.140625" style="172"/>
    <col min="7698" max="7698" width="40.140625" style="172" customWidth="1"/>
    <col min="7699" max="7936" width="9.140625" style="172"/>
    <col min="7937" max="7937" width="38.140625" style="172" customWidth="1"/>
    <col min="7938" max="7938" width="13.42578125" style="172" customWidth="1"/>
    <col min="7939" max="7939" width="11.42578125" style="172" customWidth="1"/>
    <col min="7940" max="7940" width="12.85546875" style="172" customWidth="1"/>
    <col min="7941" max="7941" width="12.42578125" style="172" customWidth="1"/>
    <col min="7942" max="7942" width="11.7109375" style="172" customWidth="1"/>
    <col min="7943" max="7944" width="11.140625" style="172" customWidth="1"/>
    <col min="7945" max="7945" width="12" style="172" customWidth="1"/>
    <col min="7946" max="7946" width="11.42578125" style="172" customWidth="1"/>
    <col min="7947" max="7947" width="11" style="172" customWidth="1"/>
    <col min="7948" max="7948" width="11.85546875" style="172" customWidth="1"/>
    <col min="7949" max="7949" width="12.28515625" style="172" customWidth="1"/>
    <col min="7950" max="7950" width="12.7109375" style="172" customWidth="1"/>
    <col min="7951" max="7951" width="12.42578125" style="172" customWidth="1"/>
    <col min="7952" max="7952" width="14.85546875" style="172" customWidth="1"/>
    <col min="7953" max="7953" width="9.140625" style="172"/>
    <col min="7954" max="7954" width="40.140625" style="172" customWidth="1"/>
    <col min="7955" max="8192" width="9.140625" style="172"/>
    <col min="8193" max="8193" width="38.140625" style="172" customWidth="1"/>
    <col min="8194" max="8194" width="13.42578125" style="172" customWidth="1"/>
    <col min="8195" max="8195" width="11.42578125" style="172" customWidth="1"/>
    <col min="8196" max="8196" width="12.85546875" style="172" customWidth="1"/>
    <col min="8197" max="8197" width="12.42578125" style="172" customWidth="1"/>
    <col min="8198" max="8198" width="11.7109375" style="172" customWidth="1"/>
    <col min="8199" max="8200" width="11.140625" style="172" customWidth="1"/>
    <col min="8201" max="8201" width="12" style="172" customWidth="1"/>
    <col min="8202" max="8202" width="11.42578125" style="172" customWidth="1"/>
    <col min="8203" max="8203" width="11" style="172" customWidth="1"/>
    <col min="8204" max="8204" width="11.85546875" style="172" customWidth="1"/>
    <col min="8205" max="8205" width="12.28515625" style="172" customWidth="1"/>
    <col min="8206" max="8206" width="12.7109375" style="172" customWidth="1"/>
    <col min="8207" max="8207" width="12.42578125" style="172" customWidth="1"/>
    <col min="8208" max="8208" width="14.85546875" style="172" customWidth="1"/>
    <col min="8209" max="8209" width="9.140625" style="172"/>
    <col min="8210" max="8210" width="40.140625" style="172" customWidth="1"/>
    <col min="8211" max="8448" width="9.140625" style="172"/>
    <col min="8449" max="8449" width="38.140625" style="172" customWidth="1"/>
    <col min="8450" max="8450" width="13.42578125" style="172" customWidth="1"/>
    <col min="8451" max="8451" width="11.42578125" style="172" customWidth="1"/>
    <col min="8452" max="8452" width="12.85546875" style="172" customWidth="1"/>
    <col min="8453" max="8453" width="12.42578125" style="172" customWidth="1"/>
    <col min="8454" max="8454" width="11.7109375" style="172" customWidth="1"/>
    <col min="8455" max="8456" width="11.140625" style="172" customWidth="1"/>
    <col min="8457" max="8457" width="12" style="172" customWidth="1"/>
    <col min="8458" max="8458" width="11.42578125" style="172" customWidth="1"/>
    <col min="8459" max="8459" width="11" style="172" customWidth="1"/>
    <col min="8460" max="8460" width="11.85546875" style="172" customWidth="1"/>
    <col min="8461" max="8461" width="12.28515625" style="172" customWidth="1"/>
    <col min="8462" max="8462" width="12.7109375" style="172" customWidth="1"/>
    <col min="8463" max="8463" width="12.42578125" style="172" customWidth="1"/>
    <col min="8464" max="8464" width="14.85546875" style="172" customWidth="1"/>
    <col min="8465" max="8465" width="9.140625" style="172"/>
    <col min="8466" max="8466" width="40.140625" style="172" customWidth="1"/>
    <col min="8467" max="8704" width="9.140625" style="172"/>
    <col min="8705" max="8705" width="38.140625" style="172" customWidth="1"/>
    <col min="8706" max="8706" width="13.42578125" style="172" customWidth="1"/>
    <col min="8707" max="8707" width="11.42578125" style="172" customWidth="1"/>
    <col min="8708" max="8708" width="12.85546875" style="172" customWidth="1"/>
    <col min="8709" max="8709" width="12.42578125" style="172" customWidth="1"/>
    <col min="8710" max="8710" width="11.7109375" style="172" customWidth="1"/>
    <col min="8711" max="8712" width="11.140625" style="172" customWidth="1"/>
    <col min="8713" max="8713" width="12" style="172" customWidth="1"/>
    <col min="8714" max="8714" width="11.42578125" style="172" customWidth="1"/>
    <col min="8715" max="8715" width="11" style="172" customWidth="1"/>
    <col min="8716" max="8716" width="11.85546875" style="172" customWidth="1"/>
    <col min="8717" max="8717" width="12.28515625" style="172" customWidth="1"/>
    <col min="8718" max="8718" width="12.7109375" style="172" customWidth="1"/>
    <col min="8719" max="8719" width="12.42578125" style="172" customWidth="1"/>
    <col min="8720" max="8720" width="14.85546875" style="172" customWidth="1"/>
    <col min="8721" max="8721" width="9.140625" style="172"/>
    <col min="8722" max="8722" width="40.140625" style="172" customWidth="1"/>
    <col min="8723" max="8960" width="9.140625" style="172"/>
    <col min="8961" max="8961" width="38.140625" style="172" customWidth="1"/>
    <col min="8962" max="8962" width="13.42578125" style="172" customWidth="1"/>
    <col min="8963" max="8963" width="11.42578125" style="172" customWidth="1"/>
    <col min="8964" max="8964" width="12.85546875" style="172" customWidth="1"/>
    <col min="8965" max="8965" width="12.42578125" style="172" customWidth="1"/>
    <col min="8966" max="8966" width="11.7109375" style="172" customWidth="1"/>
    <col min="8967" max="8968" width="11.140625" style="172" customWidth="1"/>
    <col min="8969" max="8969" width="12" style="172" customWidth="1"/>
    <col min="8970" max="8970" width="11.42578125" style="172" customWidth="1"/>
    <col min="8971" max="8971" width="11" style="172" customWidth="1"/>
    <col min="8972" max="8972" width="11.85546875" style="172" customWidth="1"/>
    <col min="8973" max="8973" width="12.28515625" style="172" customWidth="1"/>
    <col min="8974" max="8974" width="12.7109375" style="172" customWidth="1"/>
    <col min="8975" max="8975" width="12.42578125" style="172" customWidth="1"/>
    <col min="8976" max="8976" width="14.85546875" style="172" customWidth="1"/>
    <col min="8977" max="8977" width="9.140625" style="172"/>
    <col min="8978" max="8978" width="40.140625" style="172" customWidth="1"/>
    <col min="8979" max="9216" width="9.140625" style="172"/>
    <col min="9217" max="9217" width="38.140625" style="172" customWidth="1"/>
    <col min="9218" max="9218" width="13.42578125" style="172" customWidth="1"/>
    <col min="9219" max="9219" width="11.42578125" style="172" customWidth="1"/>
    <col min="9220" max="9220" width="12.85546875" style="172" customWidth="1"/>
    <col min="9221" max="9221" width="12.42578125" style="172" customWidth="1"/>
    <col min="9222" max="9222" width="11.7109375" style="172" customWidth="1"/>
    <col min="9223" max="9224" width="11.140625" style="172" customWidth="1"/>
    <col min="9225" max="9225" width="12" style="172" customWidth="1"/>
    <col min="9226" max="9226" width="11.42578125" style="172" customWidth="1"/>
    <col min="9227" max="9227" width="11" style="172" customWidth="1"/>
    <col min="9228" max="9228" width="11.85546875" style="172" customWidth="1"/>
    <col min="9229" max="9229" width="12.28515625" style="172" customWidth="1"/>
    <col min="9230" max="9230" width="12.7109375" style="172" customWidth="1"/>
    <col min="9231" max="9231" width="12.42578125" style="172" customWidth="1"/>
    <col min="9232" max="9232" width="14.85546875" style="172" customWidth="1"/>
    <col min="9233" max="9233" width="9.140625" style="172"/>
    <col min="9234" max="9234" width="40.140625" style="172" customWidth="1"/>
    <col min="9235" max="9472" width="9.140625" style="172"/>
    <col min="9473" max="9473" width="38.140625" style="172" customWidth="1"/>
    <col min="9474" max="9474" width="13.42578125" style="172" customWidth="1"/>
    <col min="9475" max="9475" width="11.42578125" style="172" customWidth="1"/>
    <col min="9476" max="9476" width="12.85546875" style="172" customWidth="1"/>
    <col min="9477" max="9477" width="12.42578125" style="172" customWidth="1"/>
    <col min="9478" max="9478" width="11.7109375" style="172" customWidth="1"/>
    <col min="9479" max="9480" width="11.140625" style="172" customWidth="1"/>
    <col min="9481" max="9481" width="12" style="172" customWidth="1"/>
    <col min="9482" max="9482" width="11.42578125" style="172" customWidth="1"/>
    <col min="9483" max="9483" width="11" style="172" customWidth="1"/>
    <col min="9484" max="9484" width="11.85546875" style="172" customWidth="1"/>
    <col min="9485" max="9485" width="12.28515625" style="172" customWidth="1"/>
    <col min="9486" max="9486" width="12.7109375" style="172" customWidth="1"/>
    <col min="9487" max="9487" width="12.42578125" style="172" customWidth="1"/>
    <col min="9488" max="9488" width="14.85546875" style="172" customWidth="1"/>
    <col min="9489" max="9489" width="9.140625" style="172"/>
    <col min="9490" max="9490" width="40.140625" style="172" customWidth="1"/>
    <col min="9491" max="9728" width="9.140625" style="172"/>
    <col min="9729" max="9729" width="38.140625" style="172" customWidth="1"/>
    <col min="9730" max="9730" width="13.42578125" style="172" customWidth="1"/>
    <col min="9731" max="9731" width="11.42578125" style="172" customWidth="1"/>
    <col min="9732" max="9732" width="12.85546875" style="172" customWidth="1"/>
    <col min="9733" max="9733" width="12.42578125" style="172" customWidth="1"/>
    <col min="9734" max="9734" width="11.7109375" style="172" customWidth="1"/>
    <col min="9735" max="9736" width="11.140625" style="172" customWidth="1"/>
    <col min="9737" max="9737" width="12" style="172" customWidth="1"/>
    <col min="9738" max="9738" width="11.42578125" style="172" customWidth="1"/>
    <col min="9739" max="9739" width="11" style="172" customWidth="1"/>
    <col min="9740" max="9740" width="11.85546875" style="172" customWidth="1"/>
    <col min="9741" max="9741" width="12.28515625" style="172" customWidth="1"/>
    <col min="9742" max="9742" width="12.7109375" style="172" customWidth="1"/>
    <col min="9743" max="9743" width="12.42578125" style="172" customWidth="1"/>
    <col min="9744" max="9744" width="14.85546875" style="172" customWidth="1"/>
    <col min="9745" max="9745" width="9.140625" style="172"/>
    <col min="9746" max="9746" width="40.140625" style="172" customWidth="1"/>
    <col min="9747" max="9984" width="9.140625" style="172"/>
    <col min="9985" max="9985" width="38.140625" style="172" customWidth="1"/>
    <col min="9986" max="9986" width="13.42578125" style="172" customWidth="1"/>
    <col min="9987" max="9987" width="11.42578125" style="172" customWidth="1"/>
    <col min="9988" max="9988" width="12.85546875" style="172" customWidth="1"/>
    <col min="9989" max="9989" width="12.42578125" style="172" customWidth="1"/>
    <col min="9990" max="9990" width="11.7109375" style="172" customWidth="1"/>
    <col min="9991" max="9992" width="11.140625" style="172" customWidth="1"/>
    <col min="9993" max="9993" width="12" style="172" customWidth="1"/>
    <col min="9994" max="9994" width="11.42578125" style="172" customWidth="1"/>
    <col min="9995" max="9995" width="11" style="172" customWidth="1"/>
    <col min="9996" max="9996" width="11.85546875" style="172" customWidth="1"/>
    <col min="9997" max="9997" width="12.28515625" style="172" customWidth="1"/>
    <col min="9998" max="9998" width="12.7109375" style="172" customWidth="1"/>
    <col min="9999" max="9999" width="12.42578125" style="172" customWidth="1"/>
    <col min="10000" max="10000" width="14.85546875" style="172" customWidth="1"/>
    <col min="10001" max="10001" width="9.140625" style="172"/>
    <col min="10002" max="10002" width="40.140625" style="172" customWidth="1"/>
    <col min="10003" max="10240" width="9.140625" style="172"/>
    <col min="10241" max="10241" width="38.140625" style="172" customWidth="1"/>
    <col min="10242" max="10242" width="13.42578125" style="172" customWidth="1"/>
    <col min="10243" max="10243" width="11.42578125" style="172" customWidth="1"/>
    <col min="10244" max="10244" width="12.85546875" style="172" customWidth="1"/>
    <col min="10245" max="10245" width="12.42578125" style="172" customWidth="1"/>
    <col min="10246" max="10246" width="11.7109375" style="172" customWidth="1"/>
    <col min="10247" max="10248" width="11.140625" style="172" customWidth="1"/>
    <col min="10249" max="10249" width="12" style="172" customWidth="1"/>
    <col min="10250" max="10250" width="11.42578125" style="172" customWidth="1"/>
    <col min="10251" max="10251" width="11" style="172" customWidth="1"/>
    <col min="10252" max="10252" width="11.85546875" style="172" customWidth="1"/>
    <col min="10253" max="10253" width="12.28515625" style="172" customWidth="1"/>
    <col min="10254" max="10254" width="12.7109375" style="172" customWidth="1"/>
    <col min="10255" max="10255" width="12.42578125" style="172" customWidth="1"/>
    <col min="10256" max="10256" width="14.85546875" style="172" customWidth="1"/>
    <col min="10257" max="10257" width="9.140625" style="172"/>
    <col min="10258" max="10258" width="40.140625" style="172" customWidth="1"/>
    <col min="10259" max="10496" width="9.140625" style="172"/>
    <col min="10497" max="10497" width="38.140625" style="172" customWidth="1"/>
    <col min="10498" max="10498" width="13.42578125" style="172" customWidth="1"/>
    <col min="10499" max="10499" width="11.42578125" style="172" customWidth="1"/>
    <col min="10500" max="10500" width="12.85546875" style="172" customWidth="1"/>
    <col min="10501" max="10501" width="12.42578125" style="172" customWidth="1"/>
    <col min="10502" max="10502" width="11.7109375" style="172" customWidth="1"/>
    <col min="10503" max="10504" width="11.140625" style="172" customWidth="1"/>
    <col min="10505" max="10505" width="12" style="172" customWidth="1"/>
    <col min="10506" max="10506" width="11.42578125" style="172" customWidth="1"/>
    <col min="10507" max="10507" width="11" style="172" customWidth="1"/>
    <col min="10508" max="10508" width="11.85546875" style="172" customWidth="1"/>
    <col min="10509" max="10509" width="12.28515625" style="172" customWidth="1"/>
    <col min="10510" max="10510" width="12.7109375" style="172" customWidth="1"/>
    <col min="10511" max="10511" width="12.42578125" style="172" customWidth="1"/>
    <col min="10512" max="10512" width="14.85546875" style="172" customWidth="1"/>
    <col min="10513" max="10513" width="9.140625" style="172"/>
    <col min="10514" max="10514" width="40.140625" style="172" customWidth="1"/>
    <col min="10515" max="10752" width="9.140625" style="172"/>
    <col min="10753" max="10753" width="38.140625" style="172" customWidth="1"/>
    <col min="10754" max="10754" width="13.42578125" style="172" customWidth="1"/>
    <col min="10755" max="10755" width="11.42578125" style="172" customWidth="1"/>
    <col min="10756" max="10756" width="12.85546875" style="172" customWidth="1"/>
    <col min="10757" max="10757" width="12.42578125" style="172" customWidth="1"/>
    <col min="10758" max="10758" width="11.7109375" style="172" customWidth="1"/>
    <col min="10759" max="10760" width="11.140625" style="172" customWidth="1"/>
    <col min="10761" max="10761" width="12" style="172" customWidth="1"/>
    <col min="10762" max="10762" width="11.42578125" style="172" customWidth="1"/>
    <col min="10763" max="10763" width="11" style="172" customWidth="1"/>
    <col min="10764" max="10764" width="11.85546875" style="172" customWidth="1"/>
    <col min="10765" max="10765" width="12.28515625" style="172" customWidth="1"/>
    <col min="10766" max="10766" width="12.7109375" style="172" customWidth="1"/>
    <col min="10767" max="10767" width="12.42578125" style="172" customWidth="1"/>
    <col min="10768" max="10768" width="14.85546875" style="172" customWidth="1"/>
    <col min="10769" max="10769" width="9.140625" style="172"/>
    <col min="10770" max="10770" width="40.140625" style="172" customWidth="1"/>
    <col min="10771" max="11008" width="9.140625" style="172"/>
    <col min="11009" max="11009" width="38.140625" style="172" customWidth="1"/>
    <col min="11010" max="11010" width="13.42578125" style="172" customWidth="1"/>
    <col min="11011" max="11011" width="11.42578125" style="172" customWidth="1"/>
    <col min="11012" max="11012" width="12.85546875" style="172" customWidth="1"/>
    <col min="11013" max="11013" width="12.42578125" style="172" customWidth="1"/>
    <col min="11014" max="11014" width="11.7109375" style="172" customWidth="1"/>
    <col min="11015" max="11016" width="11.140625" style="172" customWidth="1"/>
    <col min="11017" max="11017" width="12" style="172" customWidth="1"/>
    <col min="11018" max="11018" width="11.42578125" style="172" customWidth="1"/>
    <col min="11019" max="11019" width="11" style="172" customWidth="1"/>
    <col min="11020" max="11020" width="11.85546875" style="172" customWidth="1"/>
    <col min="11021" max="11021" width="12.28515625" style="172" customWidth="1"/>
    <col min="11022" max="11022" width="12.7109375" style="172" customWidth="1"/>
    <col min="11023" max="11023" width="12.42578125" style="172" customWidth="1"/>
    <col min="11024" max="11024" width="14.85546875" style="172" customWidth="1"/>
    <col min="11025" max="11025" width="9.140625" style="172"/>
    <col min="11026" max="11026" width="40.140625" style="172" customWidth="1"/>
    <col min="11027" max="11264" width="9.140625" style="172"/>
    <col min="11265" max="11265" width="38.140625" style="172" customWidth="1"/>
    <col min="11266" max="11266" width="13.42578125" style="172" customWidth="1"/>
    <col min="11267" max="11267" width="11.42578125" style="172" customWidth="1"/>
    <col min="11268" max="11268" width="12.85546875" style="172" customWidth="1"/>
    <col min="11269" max="11269" width="12.42578125" style="172" customWidth="1"/>
    <col min="11270" max="11270" width="11.7109375" style="172" customWidth="1"/>
    <col min="11271" max="11272" width="11.140625" style="172" customWidth="1"/>
    <col min="11273" max="11273" width="12" style="172" customWidth="1"/>
    <col min="11274" max="11274" width="11.42578125" style="172" customWidth="1"/>
    <col min="11275" max="11275" width="11" style="172" customWidth="1"/>
    <col min="11276" max="11276" width="11.85546875" style="172" customWidth="1"/>
    <col min="11277" max="11277" width="12.28515625" style="172" customWidth="1"/>
    <col min="11278" max="11278" width="12.7109375" style="172" customWidth="1"/>
    <col min="11279" max="11279" width="12.42578125" style="172" customWidth="1"/>
    <col min="11280" max="11280" width="14.85546875" style="172" customWidth="1"/>
    <col min="11281" max="11281" width="9.140625" style="172"/>
    <col min="11282" max="11282" width="40.140625" style="172" customWidth="1"/>
    <col min="11283" max="11520" width="9.140625" style="172"/>
    <col min="11521" max="11521" width="38.140625" style="172" customWidth="1"/>
    <col min="11522" max="11522" width="13.42578125" style="172" customWidth="1"/>
    <col min="11523" max="11523" width="11.42578125" style="172" customWidth="1"/>
    <col min="11524" max="11524" width="12.85546875" style="172" customWidth="1"/>
    <col min="11525" max="11525" width="12.42578125" style="172" customWidth="1"/>
    <col min="11526" max="11526" width="11.7109375" style="172" customWidth="1"/>
    <col min="11527" max="11528" width="11.140625" style="172" customWidth="1"/>
    <col min="11529" max="11529" width="12" style="172" customWidth="1"/>
    <col min="11530" max="11530" width="11.42578125" style="172" customWidth="1"/>
    <col min="11531" max="11531" width="11" style="172" customWidth="1"/>
    <col min="11532" max="11532" width="11.85546875" style="172" customWidth="1"/>
    <col min="11533" max="11533" width="12.28515625" style="172" customWidth="1"/>
    <col min="11534" max="11534" width="12.7109375" style="172" customWidth="1"/>
    <col min="11535" max="11535" width="12.42578125" style="172" customWidth="1"/>
    <col min="11536" max="11536" width="14.85546875" style="172" customWidth="1"/>
    <col min="11537" max="11537" width="9.140625" style="172"/>
    <col min="11538" max="11538" width="40.140625" style="172" customWidth="1"/>
    <col min="11539" max="11776" width="9.140625" style="172"/>
    <col min="11777" max="11777" width="38.140625" style="172" customWidth="1"/>
    <col min="11778" max="11778" width="13.42578125" style="172" customWidth="1"/>
    <col min="11779" max="11779" width="11.42578125" style="172" customWidth="1"/>
    <col min="11780" max="11780" width="12.85546875" style="172" customWidth="1"/>
    <col min="11781" max="11781" width="12.42578125" style="172" customWidth="1"/>
    <col min="11782" max="11782" width="11.7109375" style="172" customWidth="1"/>
    <col min="11783" max="11784" width="11.140625" style="172" customWidth="1"/>
    <col min="11785" max="11785" width="12" style="172" customWidth="1"/>
    <col min="11786" max="11786" width="11.42578125" style="172" customWidth="1"/>
    <col min="11787" max="11787" width="11" style="172" customWidth="1"/>
    <col min="11788" max="11788" width="11.85546875" style="172" customWidth="1"/>
    <col min="11789" max="11789" width="12.28515625" style="172" customWidth="1"/>
    <col min="11790" max="11790" width="12.7109375" style="172" customWidth="1"/>
    <col min="11791" max="11791" width="12.42578125" style="172" customWidth="1"/>
    <col min="11792" max="11792" width="14.85546875" style="172" customWidth="1"/>
    <col min="11793" max="11793" width="9.140625" style="172"/>
    <col min="11794" max="11794" width="40.140625" style="172" customWidth="1"/>
    <col min="11795" max="12032" width="9.140625" style="172"/>
    <col min="12033" max="12033" width="38.140625" style="172" customWidth="1"/>
    <col min="12034" max="12034" width="13.42578125" style="172" customWidth="1"/>
    <col min="12035" max="12035" width="11.42578125" style="172" customWidth="1"/>
    <col min="12036" max="12036" width="12.85546875" style="172" customWidth="1"/>
    <col min="12037" max="12037" width="12.42578125" style="172" customWidth="1"/>
    <col min="12038" max="12038" width="11.7109375" style="172" customWidth="1"/>
    <col min="12039" max="12040" width="11.140625" style="172" customWidth="1"/>
    <col min="12041" max="12041" width="12" style="172" customWidth="1"/>
    <col min="12042" max="12042" width="11.42578125" style="172" customWidth="1"/>
    <col min="12043" max="12043" width="11" style="172" customWidth="1"/>
    <col min="12044" max="12044" width="11.85546875" style="172" customWidth="1"/>
    <col min="12045" max="12045" width="12.28515625" style="172" customWidth="1"/>
    <col min="12046" max="12046" width="12.7109375" style="172" customWidth="1"/>
    <col min="12047" max="12047" width="12.42578125" style="172" customWidth="1"/>
    <col min="12048" max="12048" width="14.85546875" style="172" customWidth="1"/>
    <col min="12049" max="12049" width="9.140625" style="172"/>
    <col min="12050" max="12050" width="40.140625" style="172" customWidth="1"/>
    <col min="12051" max="12288" width="9.140625" style="172"/>
    <col min="12289" max="12289" width="38.140625" style="172" customWidth="1"/>
    <col min="12290" max="12290" width="13.42578125" style="172" customWidth="1"/>
    <col min="12291" max="12291" width="11.42578125" style="172" customWidth="1"/>
    <col min="12292" max="12292" width="12.85546875" style="172" customWidth="1"/>
    <col min="12293" max="12293" width="12.42578125" style="172" customWidth="1"/>
    <col min="12294" max="12294" width="11.7109375" style="172" customWidth="1"/>
    <col min="12295" max="12296" width="11.140625" style="172" customWidth="1"/>
    <col min="12297" max="12297" width="12" style="172" customWidth="1"/>
    <col min="12298" max="12298" width="11.42578125" style="172" customWidth="1"/>
    <col min="12299" max="12299" width="11" style="172" customWidth="1"/>
    <col min="12300" max="12300" width="11.85546875" style="172" customWidth="1"/>
    <col min="12301" max="12301" width="12.28515625" style="172" customWidth="1"/>
    <col min="12302" max="12302" width="12.7109375" style="172" customWidth="1"/>
    <col min="12303" max="12303" width="12.42578125" style="172" customWidth="1"/>
    <col min="12304" max="12304" width="14.85546875" style="172" customWidth="1"/>
    <col min="12305" max="12305" width="9.140625" style="172"/>
    <col min="12306" max="12306" width="40.140625" style="172" customWidth="1"/>
    <col min="12307" max="12544" width="9.140625" style="172"/>
    <col min="12545" max="12545" width="38.140625" style="172" customWidth="1"/>
    <col min="12546" max="12546" width="13.42578125" style="172" customWidth="1"/>
    <col min="12547" max="12547" width="11.42578125" style="172" customWidth="1"/>
    <col min="12548" max="12548" width="12.85546875" style="172" customWidth="1"/>
    <col min="12549" max="12549" width="12.42578125" style="172" customWidth="1"/>
    <col min="12550" max="12550" width="11.7109375" style="172" customWidth="1"/>
    <col min="12551" max="12552" width="11.140625" style="172" customWidth="1"/>
    <col min="12553" max="12553" width="12" style="172" customWidth="1"/>
    <col min="12554" max="12554" width="11.42578125" style="172" customWidth="1"/>
    <col min="12555" max="12555" width="11" style="172" customWidth="1"/>
    <col min="12556" max="12556" width="11.85546875" style="172" customWidth="1"/>
    <col min="12557" max="12557" width="12.28515625" style="172" customWidth="1"/>
    <col min="12558" max="12558" width="12.7109375" style="172" customWidth="1"/>
    <col min="12559" max="12559" width="12.42578125" style="172" customWidth="1"/>
    <col min="12560" max="12560" width="14.85546875" style="172" customWidth="1"/>
    <col min="12561" max="12561" width="9.140625" style="172"/>
    <col min="12562" max="12562" width="40.140625" style="172" customWidth="1"/>
    <col min="12563" max="12800" width="9.140625" style="172"/>
    <col min="12801" max="12801" width="38.140625" style="172" customWidth="1"/>
    <col min="12802" max="12802" width="13.42578125" style="172" customWidth="1"/>
    <col min="12803" max="12803" width="11.42578125" style="172" customWidth="1"/>
    <col min="12804" max="12804" width="12.85546875" style="172" customWidth="1"/>
    <col min="12805" max="12805" width="12.42578125" style="172" customWidth="1"/>
    <col min="12806" max="12806" width="11.7109375" style="172" customWidth="1"/>
    <col min="12807" max="12808" width="11.140625" style="172" customWidth="1"/>
    <col min="12809" max="12809" width="12" style="172" customWidth="1"/>
    <col min="12810" max="12810" width="11.42578125" style="172" customWidth="1"/>
    <col min="12811" max="12811" width="11" style="172" customWidth="1"/>
    <col min="12812" max="12812" width="11.85546875" style="172" customWidth="1"/>
    <col min="12813" max="12813" width="12.28515625" style="172" customWidth="1"/>
    <col min="12814" max="12814" width="12.7109375" style="172" customWidth="1"/>
    <col min="12815" max="12815" width="12.42578125" style="172" customWidth="1"/>
    <col min="12816" max="12816" width="14.85546875" style="172" customWidth="1"/>
    <col min="12817" max="12817" width="9.140625" style="172"/>
    <col min="12818" max="12818" width="40.140625" style="172" customWidth="1"/>
    <col min="12819" max="13056" width="9.140625" style="172"/>
    <col min="13057" max="13057" width="38.140625" style="172" customWidth="1"/>
    <col min="13058" max="13058" width="13.42578125" style="172" customWidth="1"/>
    <col min="13059" max="13059" width="11.42578125" style="172" customWidth="1"/>
    <col min="13060" max="13060" width="12.85546875" style="172" customWidth="1"/>
    <col min="13061" max="13061" width="12.42578125" style="172" customWidth="1"/>
    <col min="13062" max="13062" width="11.7109375" style="172" customWidth="1"/>
    <col min="13063" max="13064" width="11.140625" style="172" customWidth="1"/>
    <col min="13065" max="13065" width="12" style="172" customWidth="1"/>
    <col min="13066" max="13066" width="11.42578125" style="172" customWidth="1"/>
    <col min="13067" max="13067" width="11" style="172" customWidth="1"/>
    <col min="13068" max="13068" width="11.85546875" style="172" customWidth="1"/>
    <col min="13069" max="13069" width="12.28515625" style="172" customWidth="1"/>
    <col min="13070" max="13070" width="12.7109375" style="172" customWidth="1"/>
    <col min="13071" max="13071" width="12.42578125" style="172" customWidth="1"/>
    <col min="13072" max="13072" width="14.85546875" style="172" customWidth="1"/>
    <col min="13073" max="13073" width="9.140625" style="172"/>
    <col min="13074" max="13074" width="40.140625" style="172" customWidth="1"/>
    <col min="13075" max="13312" width="9.140625" style="172"/>
    <col min="13313" max="13313" width="38.140625" style="172" customWidth="1"/>
    <col min="13314" max="13314" width="13.42578125" style="172" customWidth="1"/>
    <col min="13315" max="13315" width="11.42578125" style="172" customWidth="1"/>
    <col min="13316" max="13316" width="12.85546875" style="172" customWidth="1"/>
    <col min="13317" max="13317" width="12.42578125" style="172" customWidth="1"/>
    <col min="13318" max="13318" width="11.7109375" style="172" customWidth="1"/>
    <col min="13319" max="13320" width="11.140625" style="172" customWidth="1"/>
    <col min="13321" max="13321" width="12" style="172" customWidth="1"/>
    <col min="13322" max="13322" width="11.42578125" style="172" customWidth="1"/>
    <col min="13323" max="13323" width="11" style="172" customWidth="1"/>
    <col min="13324" max="13324" width="11.85546875" style="172" customWidth="1"/>
    <col min="13325" max="13325" width="12.28515625" style="172" customWidth="1"/>
    <col min="13326" max="13326" width="12.7109375" style="172" customWidth="1"/>
    <col min="13327" max="13327" width="12.42578125" style="172" customWidth="1"/>
    <col min="13328" max="13328" width="14.85546875" style="172" customWidth="1"/>
    <col min="13329" max="13329" width="9.140625" style="172"/>
    <col min="13330" max="13330" width="40.140625" style="172" customWidth="1"/>
    <col min="13331" max="13568" width="9.140625" style="172"/>
    <col min="13569" max="13569" width="38.140625" style="172" customWidth="1"/>
    <col min="13570" max="13570" width="13.42578125" style="172" customWidth="1"/>
    <col min="13571" max="13571" width="11.42578125" style="172" customWidth="1"/>
    <col min="13572" max="13572" width="12.85546875" style="172" customWidth="1"/>
    <col min="13573" max="13573" width="12.42578125" style="172" customWidth="1"/>
    <col min="13574" max="13574" width="11.7109375" style="172" customWidth="1"/>
    <col min="13575" max="13576" width="11.140625" style="172" customWidth="1"/>
    <col min="13577" max="13577" width="12" style="172" customWidth="1"/>
    <col min="13578" max="13578" width="11.42578125" style="172" customWidth="1"/>
    <col min="13579" max="13579" width="11" style="172" customWidth="1"/>
    <col min="13580" max="13580" width="11.85546875" style="172" customWidth="1"/>
    <col min="13581" max="13581" width="12.28515625" style="172" customWidth="1"/>
    <col min="13582" max="13582" width="12.7109375" style="172" customWidth="1"/>
    <col min="13583" max="13583" width="12.42578125" style="172" customWidth="1"/>
    <col min="13584" max="13584" width="14.85546875" style="172" customWidth="1"/>
    <col min="13585" max="13585" width="9.140625" style="172"/>
    <col min="13586" max="13586" width="40.140625" style="172" customWidth="1"/>
    <col min="13587" max="13824" width="9.140625" style="172"/>
    <col min="13825" max="13825" width="38.140625" style="172" customWidth="1"/>
    <col min="13826" max="13826" width="13.42578125" style="172" customWidth="1"/>
    <col min="13827" max="13827" width="11.42578125" style="172" customWidth="1"/>
    <col min="13828" max="13828" width="12.85546875" style="172" customWidth="1"/>
    <col min="13829" max="13829" width="12.42578125" style="172" customWidth="1"/>
    <col min="13830" max="13830" width="11.7109375" style="172" customWidth="1"/>
    <col min="13831" max="13832" width="11.140625" style="172" customWidth="1"/>
    <col min="13833" max="13833" width="12" style="172" customWidth="1"/>
    <col min="13834" max="13834" width="11.42578125" style="172" customWidth="1"/>
    <col min="13835" max="13835" width="11" style="172" customWidth="1"/>
    <col min="13836" max="13836" width="11.85546875" style="172" customWidth="1"/>
    <col min="13837" max="13837" width="12.28515625" style="172" customWidth="1"/>
    <col min="13838" max="13838" width="12.7109375" style="172" customWidth="1"/>
    <col min="13839" max="13839" width="12.42578125" style="172" customWidth="1"/>
    <col min="13840" max="13840" width="14.85546875" style="172" customWidth="1"/>
    <col min="13841" max="13841" width="9.140625" style="172"/>
    <col min="13842" max="13842" width="40.140625" style="172" customWidth="1"/>
    <col min="13843" max="14080" width="9.140625" style="172"/>
    <col min="14081" max="14081" width="38.140625" style="172" customWidth="1"/>
    <col min="14082" max="14082" width="13.42578125" style="172" customWidth="1"/>
    <col min="14083" max="14083" width="11.42578125" style="172" customWidth="1"/>
    <col min="14084" max="14084" width="12.85546875" style="172" customWidth="1"/>
    <col min="14085" max="14085" width="12.42578125" style="172" customWidth="1"/>
    <col min="14086" max="14086" width="11.7109375" style="172" customWidth="1"/>
    <col min="14087" max="14088" width="11.140625" style="172" customWidth="1"/>
    <col min="14089" max="14089" width="12" style="172" customWidth="1"/>
    <col min="14090" max="14090" width="11.42578125" style="172" customWidth="1"/>
    <col min="14091" max="14091" width="11" style="172" customWidth="1"/>
    <col min="14092" max="14092" width="11.85546875" style="172" customWidth="1"/>
    <col min="14093" max="14093" width="12.28515625" style="172" customWidth="1"/>
    <col min="14094" max="14094" width="12.7109375" style="172" customWidth="1"/>
    <col min="14095" max="14095" width="12.42578125" style="172" customWidth="1"/>
    <col min="14096" max="14096" width="14.85546875" style="172" customWidth="1"/>
    <col min="14097" max="14097" width="9.140625" style="172"/>
    <col min="14098" max="14098" width="40.140625" style="172" customWidth="1"/>
    <col min="14099" max="14336" width="9.140625" style="172"/>
    <col min="14337" max="14337" width="38.140625" style="172" customWidth="1"/>
    <col min="14338" max="14338" width="13.42578125" style="172" customWidth="1"/>
    <col min="14339" max="14339" width="11.42578125" style="172" customWidth="1"/>
    <col min="14340" max="14340" width="12.85546875" style="172" customWidth="1"/>
    <col min="14341" max="14341" width="12.42578125" style="172" customWidth="1"/>
    <col min="14342" max="14342" width="11.7109375" style="172" customWidth="1"/>
    <col min="14343" max="14344" width="11.140625" style="172" customWidth="1"/>
    <col min="14345" max="14345" width="12" style="172" customWidth="1"/>
    <col min="14346" max="14346" width="11.42578125" style="172" customWidth="1"/>
    <col min="14347" max="14347" width="11" style="172" customWidth="1"/>
    <col min="14348" max="14348" width="11.85546875" style="172" customWidth="1"/>
    <col min="14349" max="14349" width="12.28515625" style="172" customWidth="1"/>
    <col min="14350" max="14350" width="12.7109375" style="172" customWidth="1"/>
    <col min="14351" max="14351" width="12.42578125" style="172" customWidth="1"/>
    <col min="14352" max="14352" width="14.85546875" style="172" customWidth="1"/>
    <col min="14353" max="14353" width="9.140625" style="172"/>
    <col min="14354" max="14354" width="40.140625" style="172" customWidth="1"/>
    <col min="14355" max="14592" width="9.140625" style="172"/>
    <col min="14593" max="14593" width="38.140625" style="172" customWidth="1"/>
    <col min="14594" max="14594" width="13.42578125" style="172" customWidth="1"/>
    <col min="14595" max="14595" width="11.42578125" style="172" customWidth="1"/>
    <col min="14596" max="14596" width="12.85546875" style="172" customWidth="1"/>
    <col min="14597" max="14597" width="12.42578125" style="172" customWidth="1"/>
    <col min="14598" max="14598" width="11.7109375" style="172" customWidth="1"/>
    <col min="14599" max="14600" width="11.140625" style="172" customWidth="1"/>
    <col min="14601" max="14601" width="12" style="172" customWidth="1"/>
    <col min="14602" max="14602" width="11.42578125" style="172" customWidth="1"/>
    <col min="14603" max="14603" width="11" style="172" customWidth="1"/>
    <col min="14604" max="14604" width="11.85546875" style="172" customWidth="1"/>
    <col min="14605" max="14605" width="12.28515625" style="172" customWidth="1"/>
    <col min="14606" max="14606" width="12.7109375" style="172" customWidth="1"/>
    <col min="14607" max="14607" width="12.42578125" style="172" customWidth="1"/>
    <col min="14608" max="14608" width="14.85546875" style="172" customWidth="1"/>
    <col min="14609" max="14609" width="9.140625" style="172"/>
    <col min="14610" max="14610" width="40.140625" style="172" customWidth="1"/>
    <col min="14611" max="14848" width="9.140625" style="172"/>
    <col min="14849" max="14849" width="38.140625" style="172" customWidth="1"/>
    <col min="14850" max="14850" width="13.42578125" style="172" customWidth="1"/>
    <col min="14851" max="14851" width="11.42578125" style="172" customWidth="1"/>
    <col min="14852" max="14852" width="12.85546875" style="172" customWidth="1"/>
    <col min="14853" max="14853" width="12.42578125" style="172" customWidth="1"/>
    <col min="14854" max="14854" width="11.7109375" style="172" customWidth="1"/>
    <col min="14855" max="14856" width="11.140625" style="172" customWidth="1"/>
    <col min="14857" max="14857" width="12" style="172" customWidth="1"/>
    <col min="14858" max="14858" width="11.42578125" style="172" customWidth="1"/>
    <col min="14859" max="14859" width="11" style="172" customWidth="1"/>
    <col min="14860" max="14860" width="11.85546875" style="172" customWidth="1"/>
    <col min="14861" max="14861" width="12.28515625" style="172" customWidth="1"/>
    <col min="14862" max="14862" width="12.7109375" style="172" customWidth="1"/>
    <col min="14863" max="14863" width="12.42578125" style="172" customWidth="1"/>
    <col min="14864" max="14864" width="14.85546875" style="172" customWidth="1"/>
    <col min="14865" max="14865" width="9.140625" style="172"/>
    <col min="14866" max="14866" width="40.140625" style="172" customWidth="1"/>
    <col min="14867" max="15104" width="9.140625" style="172"/>
    <col min="15105" max="15105" width="38.140625" style="172" customWidth="1"/>
    <col min="15106" max="15106" width="13.42578125" style="172" customWidth="1"/>
    <col min="15107" max="15107" width="11.42578125" style="172" customWidth="1"/>
    <col min="15108" max="15108" width="12.85546875" style="172" customWidth="1"/>
    <col min="15109" max="15109" width="12.42578125" style="172" customWidth="1"/>
    <col min="15110" max="15110" width="11.7109375" style="172" customWidth="1"/>
    <col min="15111" max="15112" width="11.140625" style="172" customWidth="1"/>
    <col min="15113" max="15113" width="12" style="172" customWidth="1"/>
    <col min="15114" max="15114" width="11.42578125" style="172" customWidth="1"/>
    <col min="15115" max="15115" width="11" style="172" customWidth="1"/>
    <col min="15116" max="15116" width="11.85546875" style="172" customWidth="1"/>
    <col min="15117" max="15117" width="12.28515625" style="172" customWidth="1"/>
    <col min="15118" max="15118" width="12.7109375" style="172" customWidth="1"/>
    <col min="15119" max="15119" width="12.42578125" style="172" customWidth="1"/>
    <col min="15120" max="15120" width="14.85546875" style="172" customWidth="1"/>
    <col min="15121" max="15121" width="9.140625" style="172"/>
    <col min="15122" max="15122" width="40.140625" style="172" customWidth="1"/>
    <col min="15123" max="15360" width="9.140625" style="172"/>
    <col min="15361" max="15361" width="38.140625" style="172" customWidth="1"/>
    <col min="15362" max="15362" width="13.42578125" style="172" customWidth="1"/>
    <col min="15363" max="15363" width="11.42578125" style="172" customWidth="1"/>
    <col min="15364" max="15364" width="12.85546875" style="172" customWidth="1"/>
    <col min="15365" max="15365" width="12.42578125" style="172" customWidth="1"/>
    <col min="15366" max="15366" width="11.7109375" style="172" customWidth="1"/>
    <col min="15367" max="15368" width="11.140625" style="172" customWidth="1"/>
    <col min="15369" max="15369" width="12" style="172" customWidth="1"/>
    <col min="15370" max="15370" width="11.42578125" style="172" customWidth="1"/>
    <col min="15371" max="15371" width="11" style="172" customWidth="1"/>
    <col min="15372" max="15372" width="11.85546875" style="172" customWidth="1"/>
    <col min="15373" max="15373" width="12.28515625" style="172" customWidth="1"/>
    <col min="15374" max="15374" width="12.7109375" style="172" customWidth="1"/>
    <col min="15375" max="15375" width="12.42578125" style="172" customWidth="1"/>
    <col min="15376" max="15376" width="14.85546875" style="172" customWidth="1"/>
    <col min="15377" max="15377" width="9.140625" style="172"/>
    <col min="15378" max="15378" width="40.140625" style="172" customWidth="1"/>
    <col min="15379" max="15616" width="9.140625" style="172"/>
    <col min="15617" max="15617" width="38.140625" style="172" customWidth="1"/>
    <col min="15618" max="15618" width="13.42578125" style="172" customWidth="1"/>
    <col min="15619" max="15619" width="11.42578125" style="172" customWidth="1"/>
    <col min="15620" max="15620" width="12.85546875" style="172" customWidth="1"/>
    <col min="15621" max="15621" width="12.42578125" style="172" customWidth="1"/>
    <col min="15622" max="15622" width="11.7109375" style="172" customWidth="1"/>
    <col min="15623" max="15624" width="11.140625" style="172" customWidth="1"/>
    <col min="15625" max="15625" width="12" style="172" customWidth="1"/>
    <col min="15626" max="15626" width="11.42578125" style="172" customWidth="1"/>
    <col min="15627" max="15627" width="11" style="172" customWidth="1"/>
    <col min="15628" max="15628" width="11.85546875" style="172" customWidth="1"/>
    <col min="15629" max="15629" width="12.28515625" style="172" customWidth="1"/>
    <col min="15630" max="15630" width="12.7109375" style="172" customWidth="1"/>
    <col min="15631" max="15631" width="12.42578125" style="172" customWidth="1"/>
    <col min="15632" max="15632" width="14.85546875" style="172" customWidth="1"/>
    <col min="15633" max="15633" width="9.140625" style="172"/>
    <col min="15634" max="15634" width="40.140625" style="172" customWidth="1"/>
    <col min="15635" max="15872" width="9.140625" style="172"/>
    <col min="15873" max="15873" width="38.140625" style="172" customWidth="1"/>
    <col min="15874" max="15874" width="13.42578125" style="172" customWidth="1"/>
    <col min="15875" max="15875" width="11.42578125" style="172" customWidth="1"/>
    <col min="15876" max="15876" width="12.85546875" style="172" customWidth="1"/>
    <col min="15877" max="15877" width="12.42578125" style="172" customWidth="1"/>
    <col min="15878" max="15878" width="11.7109375" style="172" customWidth="1"/>
    <col min="15879" max="15880" width="11.140625" style="172" customWidth="1"/>
    <col min="15881" max="15881" width="12" style="172" customWidth="1"/>
    <col min="15882" max="15882" width="11.42578125" style="172" customWidth="1"/>
    <col min="15883" max="15883" width="11" style="172" customWidth="1"/>
    <col min="15884" max="15884" width="11.85546875" style="172" customWidth="1"/>
    <col min="15885" max="15885" width="12.28515625" style="172" customWidth="1"/>
    <col min="15886" max="15886" width="12.7109375" style="172" customWidth="1"/>
    <col min="15887" max="15887" width="12.42578125" style="172" customWidth="1"/>
    <col min="15888" max="15888" width="14.85546875" style="172" customWidth="1"/>
    <col min="15889" max="15889" width="9.140625" style="172"/>
    <col min="15890" max="15890" width="40.140625" style="172" customWidth="1"/>
    <col min="15891" max="16128" width="9.140625" style="172"/>
    <col min="16129" max="16129" width="38.140625" style="172" customWidth="1"/>
    <col min="16130" max="16130" width="13.42578125" style="172" customWidth="1"/>
    <col min="16131" max="16131" width="11.42578125" style="172" customWidth="1"/>
    <col min="16132" max="16132" width="12.85546875" style="172" customWidth="1"/>
    <col min="16133" max="16133" width="12.42578125" style="172" customWidth="1"/>
    <col min="16134" max="16134" width="11.7109375" style="172" customWidth="1"/>
    <col min="16135" max="16136" width="11.140625" style="172" customWidth="1"/>
    <col min="16137" max="16137" width="12" style="172" customWidth="1"/>
    <col min="16138" max="16138" width="11.42578125" style="172" customWidth="1"/>
    <col min="16139" max="16139" width="11" style="172" customWidth="1"/>
    <col min="16140" max="16140" width="11.85546875" style="172" customWidth="1"/>
    <col min="16141" max="16141" width="12.28515625" style="172" customWidth="1"/>
    <col min="16142" max="16142" width="12.7109375" style="172" customWidth="1"/>
    <col min="16143" max="16143" width="12.42578125" style="172" customWidth="1"/>
    <col min="16144" max="16144" width="14.85546875" style="172" customWidth="1"/>
    <col min="16145" max="16145" width="9.140625" style="172"/>
    <col min="16146" max="16146" width="40.140625" style="172" customWidth="1"/>
    <col min="16147" max="16384" width="9.140625" style="172"/>
  </cols>
  <sheetData>
    <row r="1" spans="1:17" s="28" customFormat="1" ht="15" customHeight="1" x14ac:dyDescent="0.25">
      <c r="H1" s="29"/>
      <c r="I1" s="29"/>
      <c r="L1" s="29"/>
      <c r="M1" s="29"/>
      <c r="P1" s="171" t="s">
        <v>63</v>
      </c>
      <c r="Q1" s="171"/>
    </row>
    <row r="2" spans="1:17" s="28" customFormat="1" ht="15" customHeight="1" x14ac:dyDescent="0.25">
      <c r="H2" s="29"/>
      <c r="I2" s="29"/>
      <c r="L2" s="29"/>
      <c r="M2" s="29"/>
      <c r="N2" s="468" t="s">
        <v>64</v>
      </c>
      <c r="O2" s="468"/>
      <c r="P2" s="468"/>
      <c r="Q2" s="171"/>
    </row>
    <row r="3" spans="1:17" s="28" customFormat="1" ht="15" customHeight="1" x14ac:dyDescent="0.25">
      <c r="H3" s="29"/>
      <c r="I3" s="29"/>
      <c r="L3" s="29"/>
      <c r="M3" s="29"/>
      <c r="N3" s="468" t="s">
        <v>65</v>
      </c>
      <c r="O3" s="468"/>
      <c r="P3" s="468"/>
      <c r="Q3" s="171"/>
    </row>
    <row r="4" spans="1:17" s="28" customFormat="1" ht="15" customHeight="1" x14ac:dyDescent="0.25">
      <c r="H4" s="29"/>
      <c r="I4" s="29"/>
      <c r="L4" s="29"/>
      <c r="M4" s="29"/>
      <c r="N4" s="468" t="s">
        <v>66</v>
      </c>
      <c r="O4" s="468"/>
      <c r="P4" s="468"/>
      <c r="Q4" s="171"/>
    </row>
    <row r="5" spans="1:17" s="28" customFormat="1" ht="15" customHeight="1" x14ac:dyDescent="0.25">
      <c r="H5" s="29"/>
      <c r="I5" s="29"/>
      <c r="L5" s="29"/>
      <c r="M5" s="29"/>
      <c r="N5" s="468" t="s">
        <v>67</v>
      </c>
      <c r="O5" s="468"/>
      <c r="P5" s="468"/>
      <c r="Q5" s="171"/>
    </row>
    <row r="6" spans="1:17" s="28" customFormat="1" ht="16.5" customHeight="1" x14ac:dyDescent="0.25">
      <c r="H6" s="29"/>
      <c r="I6" s="29"/>
      <c r="L6" s="29"/>
      <c r="M6" s="29"/>
    </row>
    <row r="7" spans="1:17" ht="37.5" customHeight="1" x14ac:dyDescent="0.3">
      <c r="A7" s="525" t="s">
        <v>476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</row>
    <row r="8" spans="1:17" ht="52.5" customHeight="1" x14ac:dyDescent="0.3">
      <c r="A8" s="502" t="s">
        <v>477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</row>
    <row r="9" spans="1:17" ht="20.25" customHeight="1" x14ac:dyDescent="0.3">
      <c r="A9" s="503" t="s">
        <v>604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</row>
    <row r="10" spans="1:17" ht="23.25" customHeight="1" x14ac:dyDescent="0.25">
      <c r="A10" s="504" t="s">
        <v>72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</row>
    <row r="11" spans="1:17" ht="20.25" x14ac:dyDescent="0.25">
      <c r="A11" s="364" t="s">
        <v>478</v>
      </c>
      <c r="B11" s="365"/>
      <c r="C11" s="365"/>
      <c r="D11" s="365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</row>
    <row r="12" spans="1:17" ht="16.5" thickBot="1" x14ac:dyDescent="0.3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 t="s">
        <v>7</v>
      </c>
    </row>
    <row r="13" spans="1:17" s="174" customFormat="1" ht="16.5" thickBot="1" x14ac:dyDescent="0.3">
      <c r="A13" s="505" t="s">
        <v>0</v>
      </c>
      <c r="B13" s="507" t="s">
        <v>498</v>
      </c>
      <c r="C13" s="509" t="s">
        <v>479</v>
      </c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1"/>
      <c r="O13" s="512" t="s">
        <v>11</v>
      </c>
      <c r="P13" s="515" t="s">
        <v>480</v>
      </c>
    </row>
    <row r="14" spans="1:17" s="174" customFormat="1" ht="15.75" x14ac:dyDescent="0.25">
      <c r="A14" s="506"/>
      <c r="B14" s="508"/>
      <c r="C14" s="518" t="s">
        <v>10</v>
      </c>
      <c r="D14" s="519"/>
      <c r="E14" s="519"/>
      <c r="F14" s="520"/>
      <c r="G14" s="518" t="s">
        <v>74</v>
      </c>
      <c r="H14" s="519"/>
      <c r="I14" s="519"/>
      <c r="J14" s="520"/>
      <c r="K14" s="518" t="s">
        <v>75</v>
      </c>
      <c r="L14" s="519"/>
      <c r="M14" s="519"/>
      <c r="N14" s="520"/>
      <c r="O14" s="513"/>
      <c r="P14" s="516"/>
    </row>
    <row r="15" spans="1:17" s="174" customFormat="1" ht="15.75" x14ac:dyDescent="0.25">
      <c r="A15" s="506"/>
      <c r="B15" s="508"/>
      <c r="C15" s="521" t="s">
        <v>76</v>
      </c>
      <c r="D15" s="522" t="s">
        <v>481</v>
      </c>
      <c r="E15" s="523"/>
      <c r="F15" s="524"/>
      <c r="G15" s="531" t="str">
        <f>C15</f>
        <v>Всего</v>
      </c>
      <c r="H15" s="522" t="str">
        <f>D15</f>
        <v xml:space="preserve">в том числе </v>
      </c>
      <c r="I15" s="523"/>
      <c r="J15" s="524"/>
      <c r="K15" s="521" t="str">
        <f>C15</f>
        <v>Всего</v>
      </c>
      <c r="L15" s="522" t="str">
        <f>D15</f>
        <v xml:space="preserve">в том числе </v>
      </c>
      <c r="M15" s="523"/>
      <c r="N15" s="524"/>
      <c r="O15" s="513"/>
      <c r="P15" s="516"/>
    </row>
    <row r="16" spans="1:17" s="174" customFormat="1" ht="68.25" customHeight="1" x14ac:dyDescent="0.25">
      <c r="A16" s="506"/>
      <c r="B16" s="508"/>
      <c r="C16" s="514"/>
      <c r="D16" s="175" t="s">
        <v>4</v>
      </c>
      <c r="E16" s="175" t="s">
        <v>1</v>
      </c>
      <c r="F16" s="176" t="s">
        <v>14</v>
      </c>
      <c r="G16" s="532"/>
      <c r="H16" s="175" t="str">
        <f>D16</f>
        <v>окружной бюджет</v>
      </c>
      <c r="I16" s="175" t="str">
        <f>E16</f>
        <v>городской бюджет</v>
      </c>
      <c r="J16" s="176" t="str">
        <f>F16</f>
        <v>иные источники</v>
      </c>
      <c r="K16" s="514"/>
      <c r="L16" s="175" t="str">
        <f>D16</f>
        <v>окружной бюджет</v>
      </c>
      <c r="M16" s="175" t="str">
        <f>E16</f>
        <v>городской бюджет</v>
      </c>
      <c r="N16" s="176" t="str">
        <f>F16</f>
        <v>иные источники</v>
      </c>
      <c r="O16" s="514"/>
      <c r="P16" s="517"/>
    </row>
    <row r="17" spans="1:18" s="162" customFormat="1" ht="15.75" thickBot="1" x14ac:dyDescent="0.3">
      <c r="A17" s="177">
        <v>1</v>
      </c>
      <c r="B17" s="177">
        <v>2</v>
      </c>
      <c r="C17" s="178">
        <v>3</v>
      </c>
      <c r="D17" s="169">
        <v>4</v>
      </c>
      <c r="E17" s="169">
        <v>5</v>
      </c>
      <c r="F17" s="179">
        <v>6</v>
      </c>
      <c r="G17" s="178">
        <v>7</v>
      </c>
      <c r="H17" s="169">
        <v>8</v>
      </c>
      <c r="I17" s="169">
        <v>9</v>
      </c>
      <c r="J17" s="179">
        <v>10</v>
      </c>
      <c r="K17" s="178">
        <v>11</v>
      </c>
      <c r="L17" s="169">
        <v>12</v>
      </c>
      <c r="M17" s="169">
        <v>13</v>
      </c>
      <c r="N17" s="179">
        <v>14</v>
      </c>
      <c r="O17" s="178">
        <v>15</v>
      </c>
      <c r="P17" s="179">
        <v>16</v>
      </c>
    </row>
    <row r="18" spans="1:18" customFormat="1" ht="21" customHeight="1" thickBot="1" x14ac:dyDescent="0.3">
      <c r="A18" s="528" t="s">
        <v>54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30"/>
    </row>
    <row r="19" spans="1:18" s="43" customFormat="1" ht="89.25" customHeight="1" thickBot="1" x14ac:dyDescent="0.3">
      <c r="A19" s="180" t="s">
        <v>482</v>
      </c>
      <c r="B19" s="181">
        <f>B20+B21</f>
        <v>12160.4</v>
      </c>
      <c r="C19" s="181">
        <f t="shared" ref="C19:N19" si="0">C20+C21</f>
        <v>12160.4</v>
      </c>
      <c r="D19" s="181">
        <f t="shared" si="0"/>
        <v>11795.5</v>
      </c>
      <c r="E19" s="181">
        <f t="shared" si="0"/>
        <v>364.9</v>
      </c>
      <c r="F19" s="181">
        <f t="shared" si="0"/>
        <v>0</v>
      </c>
      <c r="G19" s="181">
        <f t="shared" si="0"/>
        <v>12160.4</v>
      </c>
      <c r="H19" s="181">
        <f t="shared" si="0"/>
        <v>11795.5</v>
      </c>
      <c r="I19" s="181">
        <f t="shared" si="0"/>
        <v>364.9</v>
      </c>
      <c r="J19" s="181">
        <f t="shared" si="0"/>
        <v>0</v>
      </c>
      <c r="K19" s="181">
        <f t="shared" si="0"/>
        <v>12160.4</v>
      </c>
      <c r="L19" s="181">
        <f t="shared" si="0"/>
        <v>11795.5</v>
      </c>
      <c r="M19" s="181">
        <f t="shared" si="0"/>
        <v>364.9</v>
      </c>
      <c r="N19" s="181">
        <f t="shared" si="0"/>
        <v>0</v>
      </c>
      <c r="O19" s="182">
        <v>1</v>
      </c>
      <c r="P19" s="183">
        <v>1</v>
      </c>
      <c r="Q19" s="42"/>
      <c r="R19" s="42"/>
    </row>
    <row r="20" spans="1:18" s="162" customFormat="1" ht="72" customHeight="1" x14ac:dyDescent="0.25">
      <c r="A20" s="184" t="s">
        <v>499</v>
      </c>
      <c r="B20" s="161">
        <v>6080.2</v>
      </c>
      <c r="C20" s="158">
        <f>D20+E20+F20</f>
        <v>6080.2</v>
      </c>
      <c r="D20" s="158">
        <v>5897.75</v>
      </c>
      <c r="E20" s="158">
        <v>182.45</v>
      </c>
      <c r="F20" s="161">
        <v>0</v>
      </c>
      <c r="G20" s="159">
        <f>H20+I20+J20</f>
        <v>6080.2</v>
      </c>
      <c r="H20" s="158">
        <v>5897.75</v>
      </c>
      <c r="I20" s="158">
        <v>182.45</v>
      </c>
      <c r="J20" s="161">
        <v>0</v>
      </c>
      <c r="K20" s="159">
        <f>L20+M20+N20</f>
        <v>6080.2</v>
      </c>
      <c r="L20" s="158">
        <f>H20</f>
        <v>5897.75</v>
      </c>
      <c r="M20" s="158">
        <f>I20</f>
        <v>182.45</v>
      </c>
      <c r="N20" s="161">
        <v>0</v>
      </c>
      <c r="O20" s="160">
        <v>1</v>
      </c>
      <c r="P20" s="160">
        <f>K20/B20</f>
        <v>1</v>
      </c>
      <c r="R20" s="185" t="e">
        <f>B20+#REF!</f>
        <v>#REF!</v>
      </c>
    </row>
    <row r="21" spans="1:18" s="162" customFormat="1" ht="72" customHeight="1" x14ac:dyDescent="0.25">
      <c r="A21" s="184" t="s">
        <v>500</v>
      </c>
      <c r="B21" s="161">
        <v>6080.2</v>
      </c>
      <c r="C21" s="158">
        <f>D21+E21+F21</f>
        <v>6080.2</v>
      </c>
      <c r="D21" s="158">
        <v>5897.75</v>
      </c>
      <c r="E21" s="158">
        <v>182.45</v>
      </c>
      <c r="F21" s="161">
        <v>0</v>
      </c>
      <c r="G21" s="159">
        <f>H21+I21+J21</f>
        <v>6080.2</v>
      </c>
      <c r="H21" s="158">
        <v>5897.75</v>
      </c>
      <c r="I21" s="158">
        <v>182.45</v>
      </c>
      <c r="J21" s="161">
        <v>0</v>
      </c>
      <c r="K21" s="159">
        <f>L21+M21+N21</f>
        <v>6080.2</v>
      </c>
      <c r="L21" s="158">
        <f>H21</f>
        <v>5897.75</v>
      </c>
      <c r="M21" s="158">
        <f>I21</f>
        <v>182.45</v>
      </c>
      <c r="N21" s="161">
        <v>0</v>
      </c>
      <c r="O21" s="160">
        <v>1</v>
      </c>
      <c r="P21" s="160">
        <f>K21/B21</f>
        <v>1</v>
      </c>
      <c r="R21" s="185"/>
    </row>
    <row r="22" spans="1:18" s="162" customFormat="1" ht="42.75" customHeight="1" x14ac:dyDescent="0.25">
      <c r="A22" s="186" t="s">
        <v>483</v>
      </c>
      <c r="B22" s="187">
        <f>B23+B24+B25</f>
        <v>43103.9</v>
      </c>
      <c r="C22" s="187">
        <f t="shared" ref="C22:N22" si="1">C23+C24+C25</f>
        <v>43103.91</v>
      </c>
      <c r="D22" s="187">
        <f t="shared" si="1"/>
        <v>41810.699999999997</v>
      </c>
      <c r="E22" s="187">
        <f t="shared" si="1"/>
        <v>1293.2</v>
      </c>
      <c r="F22" s="187">
        <f t="shared" si="1"/>
        <v>0</v>
      </c>
      <c r="G22" s="187">
        <f t="shared" si="1"/>
        <v>43103.9</v>
      </c>
      <c r="H22" s="187">
        <f t="shared" si="1"/>
        <v>41810.699999999997</v>
      </c>
      <c r="I22" s="187">
        <f>I23+I24+I25+I26</f>
        <v>1296.2</v>
      </c>
      <c r="J22" s="187">
        <f t="shared" si="1"/>
        <v>0</v>
      </c>
      <c r="K22" s="187">
        <f t="shared" si="1"/>
        <v>43103.9</v>
      </c>
      <c r="L22" s="187">
        <f t="shared" si="1"/>
        <v>41810.699999999997</v>
      </c>
      <c r="M22" s="187">
        <f t="shared" si="1"/>
        <v>1293.2</v>
      </c>
      <c r="N22" s="187">
        <f t="shared" si="1"/>
        <v>0</v>
      </c>
      <c r="O22" s="160">
        <v>1</v>
      </c>
      <c r="P22" s="160">
        <v>1</v>
      </c>
    </row>
    <row r="23" spans="1:18" s="162" customFormat="1" ht="56.25" customHeight="1" x14ac:dyDescent="0.25">
      <c r="A23" s="184" t="s">
        <v>537</v>
      </c>
      <c r="B23" s="288">
        <f>14239825.04/1000</f>
        <v>14239.82504</v>
      </c>
      <c r="C23" s="288">
        <f>14239825.04/1000</f>
        <v>14239.82504</v>
      </c>
      <c r="D23" s="158">
        <v>13812.63</v>
      </c>
      <c r="E23" s="158">
        <v>427.19</v>
      </c>
      <c r="F23" s="159">
        <v>0</v>
      </c>
      <c r="G23" s="159">
        <f t="shared" ref="G23:G25" si="2">H23+I23+J23</f>
        <v>14239.82</v>
      </c>
      <c r="H23" s="158">
        <v>13812.63</v>
      </c>
      <c r="I23" s="158">
        <v>427.19</v>
      </c>
      <c r="J23" s="158">
        <v>0</v>
      </c>
      <c r="K23" s="159">
        <f t="shared" ref="K23:K25" si="3">L23+M23+N23</f>
        <v>14239.82</v>
      </c>
      <c r="L23" s="158">
        <f t="shared" ref="L23:M25" si="4">H23</f>
        <v>13812.63</v>
      </c>
      <c r="M23" s="158">
        <f t="shared" si="4"/>
        <v>427.19</v>
      </c>
      <c r="N23" s="158">
        <v>0</v>
      </c>
      <c r="O23" s="160">
        <v>1</v>
      </c>
      <c r="P23" s="160">
        <v>1</v>
      </c>
    </row>
    <row r="24" spans="1:18" s="162" customFormat="1" ht="56.25" customHeight="1" x14ac:dyDescent="0.25">
      <c r="A24" s="184" t="s">
        <v>500</v>
      </c>
      <c r="B24" s="286">
        <f>14645548.01/1000</f>
        <v>14645.54801</v>
      </c>
      <c r="C24" s="158">
        <f>D24+E24+F24</f>
        <v>14645.55</v>
      </c>
      <c r="D24" s="158">
        <v>14206.1</v>
      </c>
      <c r="E24" s="158">
        <v>439.45</v>
      </c>
      <c r="F24" s="159">
        <v>0</v>
      </c>
      <c r="G24" s="159">
        <f t="shared" si="2"/>
        <v>14645.55</v>
      </c>
      <c r="H24" s="158">
        <v>14206.1</v>
      </c>
      <c r="I24" s="158">
        <v>439.45</v>
      </c>
      <c r="J24" s="158">
        <v>0</v>
      </c>
      <c r="K24" s="159">
        <f t="shared" si="3"/>
        <v>14645.55</v>
      </c>
      <c r="L24" s="158">
        <f t="shared" si="4"/>
        <v>14206.1</v>
      </c>
      <c r="M24" s="158">
        <f t="shared" si="4"/>
        <v>439.45</v>
      </c>
      <c r="N24" s="158">
        <v>0</v>
      </c>
      <c r="O24" s="160">
        <v>1</v>
      </c>
      <c r="P24" s="160">
        <v>1</v>
      </c>
    </row>
    <row r="25" spans="1:18" s="162" customFormat="1" ht="56.25" customHeight="1" x14ac:dyDescent="0.25">
      <c r="A25" s="287" t="s">
        <v>538</v>
      </c>
      <c r="B25" s="286">
        <f>14218526.95/1000</f>
        <v>14218.526949999999</v>
      </c>
      <c r="C25" s="158">
        <f t="shared" ref="C25" si="5">D25+E25+F25</f>
        <v>14218.53</v>
      </c>
      <c r="D25" s="158">
        <v>13791.97</v>
      </c>
      <c r="E25" s="158">
        <v>426.56</v>
      </c>
      <c r="F25" s="159">
        <v>0</v>
      </c>
      <c r="G25" s="159">
        <f t="shared" si="2"/>
        <v>14218.53</v>
      </c>
      <c r="H25" s="158">
        <v>13791.97</v>
      </c>
      <c r="I25" s="158">
        <v>426.56</v>
      </c>
      <c r="J25" s="158">
        <v>0</v>
      </c>
      <c r="K25" s="159">
        <f t="shared" si="3"/>
        <v>14218.53</v>
      </c>
      <c r="L25" s="158">
        <f t="shared" si="4"/>
        <v>13791.97</v>
      </c>
      <c r="M25" s="158">
        <f t="shared" si="4"/>
        <v>426.56</v>
      </c>
      <c r="N25" s="158">
        <v>0</v>
      </c>
      <c r="O25" s="160">
        <v>1</v>
      </c>
      <c r="P25" s="160">
        <v>1</v>
      </c>
    </row>
    <row r="26" spans="1:18" s="162" customFormat="1" ht="56.25" customHeight="1" x14ac:dyDescent="0.25">
      <c r="A26" s="287" t="s">
        <v>605</v>
      </c>
      <c r="B26" s="286">
        <v>3</v>
      </c>
      <c r="C26" s="158">
        <v>3</v>
      </c>
      <c r="D26" s="158">
        <v>0</v>
      </c>
      <c r="E26" s="158">
        <v>3</v>
      </c>
      <c r="F26" s="159">
        <v>0</v>
      </c>
      <c r="G26" s="159">
        <v>3</v>
      </c>
      <c r="H26" s="158">
        <v>0</v>
      </c>
      <c r="I26" s="158">
        <v>3</v>
      </c>
      <c r="J26" s="159">
        <v>0</v>
      </c>
      <c r="K26" s="159">
        <v>3</v>
      </c>
      <c r="L26" s="158">
        <v>0</v>
      </c>
      <c r="M26" s="158">
        <v>3</v>
      </c>
      <c r="N26" s="159">
        <v>0</v>
      </c>
      <c r="O26" s="160">
        <v>1</v>
      </c>
      <c r="P26" s="160">
        <v>1</v>
      </c>
    </row>
    <row r="27" spans="1:18" s="162" customFormat="1" ht="56.25" customHeight="1" x14ac:dyDescent="0.25">
      <c r="A27" s="186" t="s">
        <v>530</v>
      </c>
      <c r="B27" s="187">
        <f>B28+B29+B30+B31</f>
        <v>3505.38</v>
      </c>
      <c r="C27" s="187">
        <f t="shared" ref="C27:N27" si="6">C28+C29+C30+C31</f>
        <v>3505.38</v>
      </c>
      <c r="D27" s="187">
        <f t="shared" si="6"/>
        <v>2866.16</v>
      </c>
      <c r="E27" s="187">
        <f t="shared" si="6"/>
        <v>561.94000000000005</v>
      </c>
      <c r="F27" s="187">
        <f t="shared" si="6"/>
        <v>77.28</v>
      </c>
      <c r="G27" s="187">
        <f t="shared" si="6"/>
        <v>3493.89</v>
      </c>
      <c r="H27" s="187">
        <f t="shared" si="6"/>
        <v>2866.16</v>
      </c>
      <c r="I27" s="187">
        <f t="shared" si="6"/>
        <v>561.94000000000005</v>
      </c>
      <c r="J27" s="187">
        <f t="shared" si="6"/>
        <v>65.790000000000006</v>
      </c>
      <c r="K27" s="187">
        <f t="shared" si="6"/>
        <v>3493.89</v>
      </c>
      <c r="L27" s="187">
        <f t="shared" si="6"/>
        <v>2866.16</v>
      </c>
      <c r="M27" s="187">
        <f t="shared" si="6"/>
        <v>561.94000000000005</v>
      </c>
      <c r="N27" s="187">
        <f t="shared" si="6"/>
        <v>65.790000000000006</v>
      </c>
      <c r="O27" s="264">
        <v>1</v>
      </c>
      <c r="P27" s="264">
        <v>1</v>
      </c>
    </row>
    <row r="28" spans="1:18" s="162" customFormat="1" ht="56.25" customHeight="1" x14ac:dyDescent="0.25">
      <c r="A28" s="184" t="s">
        <v>531</v>
      </c>
      <c r="B28" s="367">
        <f>1132799.83/1000</f>
        <v>1132.7998299999999</v>
      </c>
      <c r="C28" s="286">
        <f t="shared" ref="C28:C31" si="7">D28+E28+F28</f>
        <v>1132.7998299999999</v>
      </c>
      <c r="D28" s="286">
        <f>823531.35/1000</f>
        <v>823.53134999999997</v>
      </c>
      <c r="E28" s="286">
        <f>293281.51/1000</f>
        <v>293.28151000000003</v>
      </c>
      <c r="F28" s="286">
        <f>15986.97/1000</f>
        <v>15.986969999999999</v>
      </c>
      <c r="G28" s="286">
        <f t="shared" ref="G28:G31" si="8">H28+I28+J28</f>
        <v>1129.9893400000001</v>
      </c>
      <c r="H28" s="286">
        <f>823531.35/1000</f>
        <v>823.53134999999997</v>
      </c>
      <c r="I28" s="286">
        <f>293281.51/1000</f>
        <v>293.28151000000003</v>
      </c>
      <c r="J28" s="286">
        <f>13176.48/1000</f>
        <v>13.17648</v>
      </c>
      <c r="K28" s="286">
        <f t="shared" ref="K28:K31" si="9">L28+M28+N28</f>
        <v>1129.9893400000001</v>
      </c>
      <c r="L28" s="286">
        <f t="shared" ref="L28:M31" si="10">H28</f>
        <v>823.53134999999997</v>
      </c>
      <c r="M28" s="286">
        <f t="shared" si="10"/>
        <v>293.28151000000003</v>
      </c>
      <c r="N28" s="286">
        <f>J28</f>
        <v>13.17648</v>
      </c>
      <c r="O28" s="160">
        <f t="shared" ref="O28:O31" si="11">G28/C28</f>
        <v>1</v>
      </c>
      <c r="P28" s="160">
        <f t="shared" ref="P28:P31" si="12">K28/C28</f>
        <v>1</v>
      </c>
    </row>
    <row r="29" spans="1:18" s="162" customFormat="1" ht="64.5" customHeight="1" x14ac:dyDescent="0.25">
      <c r="A29" s="287" t="s">
        <v>539</v>
      </c>
      <c r="B29" s="367">
        <f>978888.68/1000</f>
        <v>978.88868000000002</v>
      </c>
      <c r="C29" s="286">
        <f t="shared" si="7"/>
        <v>978.88868000000002</v>
      </c>
      <c r="D29" s="286">
        <f>832414.88/1000</f>
        <v>832.41488000000004</v>
      </c>
      <c r="E29" s="286">
        <f>111885.55/1000</f>
        <v>111.88554999999999</v>
      </c>
      <c r="F29" s="286">
        <f>34588.25/1000</f>
        <v>34.588250000000002</v>
      </c>
      <c r="G29" s="286">
        <f t="shared" si="8"/>
        <v>977.50516000000005</v>
      </c>
      <c r="H29" s="286">
        <f>832414.88/1000</f>
        <v>832.41488000000004</v>
      </c>
      <c r="I29" s="286">
        <f>111885.55/1000</f>
        <v>111.88554999999999</v>
      </c>
      <c r="J29" s="286">
        <f>33204.73/1000</f>
        <v>33.204729999999998</v>
      </c>
      <c r="K29" s="286">
        <f t="shared" si="9"/>
        <v>977.50516000000005</v>
      </c>
      <c r="L29" s="286">
        <f t="shared" si="10"/>
        <v>832.41488000000004</v>
      </c>
      <c r="M29" s="286">
        <f t="shared" si="10"/>
        <v>111.88554999999999</v>
      </c>
      <c r="N29" s="286">
        <f>J29</f>
        <v>33.204729999999998</v>
      </c>
      <c r="O29" s="290">
        <f t="shared" si="11"/>
        <v>1</v>
      </c>
      <c r="P29" s="290">
        <f t="shared" si="12"/>
        <v>1</v>
      </c>
    </row>
    <row r="30" spans="1:18" s="162" customFormat="1" ht="56.25" customHeight="1" x14ac:dyDescent="0.25">
      <c r="A30" s="287" t="s">
        <v>540</v>
      </c>
      <c r="B30" s="367">
        <f>802816.67/1000</f>
        <v>802.81667000000004</v>
      </c>
      <c r="C30" s="286">
        <f t="shared" si="7"/>
        <v>802.81667000000004</v>
      </c>
      <c r="D30" s="286">
        <f>699834/1000</f>
        <v>699.83399999999995</v>
      </c>
      <c r="E30" s="286">
        <f>91982.67/1000</f>
        <v>91.982669999999999</v>
      </c>
      <c r="F30" s="286">
        <f>11000/1000</f>
        <v>11</v>
      </c>
      <c r="G30" s="286">
        <f t="shared" si="8"/>
        <v>802.81667000000004</v>
      </c>
      <c r="H30" s="286">
        <f>699834/1000</f>
        <v>699.83399999999995</v>
      </c>
      <c r="I30" s="286">
        <f>91982.67/1000</f>
        <v>91.982669999999999</v>
      </c>
      <c r="J30" s="286">
        <f>11000/1000</f>
        <v>11</v>
      </c>
      <c r="K30" s="286">
        <f t="shared" si="9"/>
        <v>802.81667000000004</v>
      </c>
      <c r="L30" s="286">
        <f>699834/1000</f>
        <v>699.83399999999995</v>
      </c>
      <c r="M30" s="286">
        <f>91982.67/1000</f>
        <v>91.982669999999999</v>
      </c>
      <c r="N30" s="286">
        <f t="shared" ref="N30:N31" si="13">J30</f>
        <v>11</v>
      </c>
      <c r="O30" s="290">
        <f t="shared" si="11"/>
        <v>1</v>
      </c>
      <c r="P30" s="290">
        <f t="shared" si="12"/>
        <v>1</v>
      </c>
    </row>
    <row r="31" spans="1:18" s="162" customFormat="1" ht="79.5" customHeight="1" thickBot="1" x14ac:dyDescent="0.3">
      <c r="A31" s="287" t="s">
        <v>541</v>
      </c>
      <c r="B31" s="367">
        <f>590878.96/1000</f>
        <v>590.87896000000001</v>
      </c>
      <c r="C31" s="286">
        <f t="shared" si="7"/>
        <v>590.87896000000001</v>
      </c>
      <c r="D31" s="286">
        <f>510382.74/1000</f>
        <v>510.38274000000001</v>
      </c>
      <c r="E31" s="286">
        <f>64790.36/1000</f>
        <v>64.790360000000007</v>
      </c>
      <c r="F31" s="286">
        <f>15705.86/1000</f>
        <v>15.705859999999999</v>
      </c>
      <c r="G31" s="286">
        <f t="shared" si="8"/>
        <v>583.57924000000003</v>
      </c>
      <c r="H31" s="286">
        <f>510382.74/1000</f>
        <v>510.38274000000001</v>
      </c>
      <c r="I31" s="286">
        <f>64790.36/1000</f>
        <v>64.790360000000007</v>
      </c>
      <c r="J31" s="286">
        <f>8406.14/1000</f>
        <v>8.4061400000000006</v>
      </c>
      <c r="K31" s="286">
        <f t="shared" si="9"/>
        <v>583.57924000000003</v>
      </c>
      <c r="L31" s="286">
        <f t="shared" si="10"/>
        <v>510.38274000000001</v>
      </c>
      <c r="M31" s="286">
        <f t="shared" si="10"/>
        <v>64.790360000000007</v>
      </c>
      <c r="N31" s="286">
        <f t="shared" si="13"/>
        <v>8.4061400000000006</v>
      </c>
      <c r="O31" s="290">
        <f t="shared" si="11"/>
        <v>0.99</v>
      </c>
      <c r="P31" s="290">
        <f t="shared" si="12"/>
        <v>0.99</v>
      </c>
    </row>
    <row r="32" spans="1:18" customFormat="1" ht="21" customHeight="1" thickBot="1" x14ac:dyDescent="0.3">
      <c r="A32" s="291" t="s">
        <v>130</v>
      </c>
      <c r="B32" s="368">
        <f>B22+B19+B27</f>
        <v>58769.68</v>
      </c>
      <c r="C32" s="369">
        <f>C19+C22+C27</f>
        <v>58769.69</v>
      </c>
      <c r="D32" s="370">
        <f t="shared" ref="D32:N32" si="14">D22+D19+D27</f>
        <v>56472.36</v>
      </c>
      <c r="E32" s="370">
        <f t="shared" si="14"/>
        <v>2220.04</v>
      </c>
      <c r="F32" s="370">
        <f>F22+F19+F27</f>
        <v>77.28</v>
      </c>
      <c r="G32" s="368">
        <f>G22+G19+G27</f>
        <v>58758.19</v>
      </c>
      <c r="H32" s="371">
        <f t="shared" si="14"/>
        <v>56472.36</v>
      </c>
      <c r="I32" s="371">
        <f t="shared" si="14"/>
        <v>2223.04</v>
      </c>
      <c r="J32" s="371">
        <f t="shared" si="14"/>
        <v>65.790000000000006</v>
      </c>
      <c r="K32" s="371">
        <f t="shared" si="14"/>
        <v>58758.19</v>
      </c>
      <c r="L32" s="371">
        <f t="shared" si="14"/>
        <v>56472.36</v>
      </c>
      <c r="M32" s="371">
        <f t="shared" si="14"/>
        <v>2220.04</v>
      </c>
      <c r="N32" s="371">
        <f t="shared" si="14"/>
        <v>65.790000000000006</v>
      </c>
      <c r="O32" s="372">
        <v>1</v>
      </c>
      <c r="P32" s="373">
        <v>1</v>
      </c>
    </row>
    <row r="33" spans="1:18" s="162" customFormat="1" ht="18.75" customHeight="1" thickBot="1" x14ac:dyDescent="0.3">
      <c r="A33" s="533" t="s">
        <v>131</v>
      </c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5"/>
    </row>
    <row r="34" spans="1:18" s="188" customFormat="1" ht="15.75" x14ac:dyDescent="0.25">
      <c r="A34" s="263" t="s">
        <v>132</v>
      </c>
      <c r="B34" s="374">
        <f>B35</f>
        <v>1557.07</v>
      </c>
      <c r="C34" s="374">
        <f t="shared" ref="C34:N35" si="15">C35</f>
        <v>1557.07</v>
      </c>
      <c r="D34" s="374">
        <f t="shared" si="15"/>
        <v>0</v>
      </c>
      <c r="E34" s="374">
        <f t="shared" si="15"/>
        <v>1557.07</v>
      </c>
      <c r="F34" s="374">
        <f t="shared" si="15"/>
        <v>0</v>
      </c>
      <c r="G34" s="374">
        <f t="shared" si="15"/>
        <v>1552.38</v>
      </c>
      <c r="H34" s="374">
        <f t="shared" si="15"/>
        <v>0</v>
      </c>
      <c r="I34" s="374">
        <f t="shared" si="15"/>
        <v>1552.38</v>
      </c>
      <c r="J34" s="374">
        <f t="shared" si="15"/>
        <v>0</v>
      </c>
      <c r="K34" s="374">
        <f t="shared" si="15"/>
        <v>1552.38</v>
      </c>
      <c r="L34" s="374">
        <f t="shared" si="15"/>
        <v>0</v>
      </c>
      <c r="M34" s="374">
        <f t="shared" si="15"/>
        <v>1552.38</v>
      </c>
      <c r="N34" s="374">
        <f t="shared" si="15"/>
        <v>0</v>
      </c>
      <c r="O34" s="264">
        <f>G34/C34</f>
        <v>1</v>
      </c>
      <c r="P34" s="264">
        <f>K34/C34</f>
        <v>1</v>
      </c>
    </row>
    <row r="35" spans="1:18" s="188" customFormat="1" ht="110.25" x14ac:dyDescent="0.25">
      <c r="A35" s="186" t="s">
        <v>532</v>
      </c>
      <c r="B35" s="375">
        <f>B36</f>
        <v>1557.07</v>
      </c>
      <c r="C35" s="375">
        <f t="shared" si="15"/>
        <v>1557.07</v>
      </c>
      <c r="D35" s="288">
        <v>0</v>
      </c>
      <c r="E35" s="375">
        <f t="shared" si="15"/>
        <v>1557.07</v>
      </c>
      <c r="F35" s="288">
        <v>0</v>
      </c>
      <c r="G35" s="375">
        <f t="shared" si="15"/>
        <v>1552.38</v>
      </c>
      <c r="H35" s="288">
        <v>0</v>
      </c>
      <c r="I35" s="375">
        <f t="shared" si="15"/>
        <v>1552.38</v>
      </c>
      <c r="J35" s="288">
        <v>0</v>
      </c>
      <c r="K35" s="375">
        <f t="shared" si="15"/>
        <v>1552.38</v>
      </c>
      <c r="L35" s="288">
        <f>H35</f>
        <v>0</v>
      </c>
      <c r="M35" s="375">
        <f t="shared" si="15"/>
        <v>1552.38</v>
      </c>
      <c r="N35" s="288">
        <v>0</v>
      </c>
      <c r="O35" s="160">
        <f>G35/C35</f>
        <v>1</v>
      </c>
      <c r="P35" s="160">
        <f>K35/C35</f>
        <v>1</v>
      </c>
    </row>
    <row r="36" spans="1:18" s="188" customFormat="1" ht="47.25" x14ac:dyDescent="0.25">
      <c r="A36" s="184" t="s">
        <v>606</v>
      </c>
      <c r="B36" s="289">
        <f>1557071.74/1000</f>
        <v>1557.0717400000001</v>
      </c>
      <c r="C36" s="288">
        <f t="shared" ref="C36" si="16">D36+E36+F36</f>
        <v>1557.0717400000001</v>
      </c>
      <c r="D36" s="288">
        <v>0</v>
      </c>
      <c r="E36" s="288">
        <f>1557071.74/1000</f>
        <v>1557.0717400000001</v>
      </c>
      <c r="F36" s="288">
        <v>0</v>
      </c>
      <c r="G36" s="288">
        <f t="shared" ref="G36" si="17">H36+I36+J36</f>
        <v>1552.37644</v>
      </c>
      <c r="H36" s="288">
        <v>0</v>
      </c>
      <c r="I36" s="288">
        <f>1552376.44/1000</f>
        <v>1552.37644</v>
      </c>
      <c r="J36" s="288">
        <v>0</v>
      </c>
      <c r="K36" s="288">
        <f t="shared" ref="K36" si="18">L36+M36+N36</f>
        <v>1552.37644</v>
      </c>
      <c r="L36" s="288">
        <f>H36</f>
        <v>0</v>
      </c>
      <c r="M36" s="288">
        <f>I36</f>
        <v>1552.37644</v>
      </c>
      <c r="N36" s="288">
        <v>0</v>
      </c>
      <c r="O36" s="160">
        <f>G36/C36</f>
        <v>1</v>
      </c>
      <c r="P36" s="160">
        <f>K36/C36</f>
        <v>1</v>
      </c>
    </row>
    <row r="37" spans="1:18" ht="23.25" customHeight="1" thickBot="1" x14ac:dyDescent="0.3">
      <c r="A37" s="376" t="s">
        <v>133</v>
      </c>
      <c r="B37" s="377">
        <f>B32+B34</f>
        <v>60326.75</v>
      </c>
      <c r="C37" s="377">
        <f t="shared" ref="C37:N37" si="19">C32+C34</f>
        <v>60326.76</v>
      </c>
      <c r="D37" s="377">
        <f t="shared" si="19"/>
        <v>56472.36</v>
      </c>
      <c r="E37" s="377">
        <f t="shared" si="19"/>
        <v>3777.11</v>
      </c>
      <c r="F37" s="377">
        <f t="shared" si="19"/>
        <v>77.28</v>
      </c>
      <c r="G37" s="377">
        <f t="shared" si="19"/>
        <v>60310.57</v>
      </c>
      <c r="H37" s="377">
        <f t="shared" si="19"/>
        <v>56472.36</v>
      </c>
      <c r="I37" s="377">
        <f t="shared" si="19"/>
        <v>3775.42</v>
      </c>
      <c r="J37" s="377">
        <f t="shared" si="19"/>
        <v>65.790000000000006</v>
      </c>
      <c r="K37" s="377">
        <f t="shared" si="19"/>
        <v>60310.57</v>
      </c>
      <c r="L37" s="377">
        <f t="shared" si="19"/>
        <v>56472.36</v>
      </c>
      <c r="M37" s="377">
        <f t="shared" si="19"/>
        <v>3772.42</v>
      </c>
      <c r="N37" s="377">
        <f t="shared" si="19"/>
        <v>65.790000000000006</v>
      </c>
      <c r="O37" s="378">
        <f>G37/C37</f>
        <v>1</v>
      </c>
      <c r="P37" s="378">
        <f>K37/C37</f>
        <v>1</v>
      </c>
    </row>
    <row r="38" spans="1:18" ht="15.75" x14ac:dyDescent="0.2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</row>
    <row r="39" spans="1:18" ht="8.25" customHeight="1" x14ac:dyDescent="0.25">
      <c r="A39" s="191"/>
      <c r="B39" s="191"/>
      <c r="C39" s="191"/>
      <c r="D39" s="191"/>
      <c r="E39" s="191"/>
      <c r="F39" s="191"/>
      <c r="G39" s="191"/>
      <c r="H39" s="191"/>
      <c r="I39" s="191"/>
      <c r="J39" s="192"/>
      <c r="K39" s="192"/>
      <c r="L39" s="192"/>
      <c r="M39" s="192"/>
      <c r="N39" s="192"/>
      <c r="O39" s="192"/>
      <c r="P39" s="192"/>
      <c r="Q39" s="190"/>
      <c r="R39" s="190"/>
    </row>
    <row r="40" spans="1:18" ht="25.5" customHeight="1" x14ac:dyDescent="0.3">
      <c r="A40" s="536" t="s">
        <v>484</v>
      </c>
      <c r="B40" s="536"/>
      <c r="C40" s="379"/>
      <c r="D40" s="379"/>
      <c r="E40" s="379"/>
      <c r="F40" s="537"/>
      <c r="G40" s="537"/>
      <c r="H40" s="536" t="s">
        <v>485</v>
      </c>
      <c r="I40" s="536"/>
      <c r="J40" s="193"/>
      <c r="K40" s="193"/>
      <c r="L40" s="193"/>
      <c r="M40" s="193"/>
      <c r="N40" s="193"/>
      <c r="O40" s="193"/>
      <c r="P40" s="193"/>
    </row>
    <row r="41" spans="1:18" ht="47.25" customHeight="1" x14ac:dyDescent="0.35">
      <c r="A41" s="380"/>
      <c r="B41" s="380"/>
      <c r="C41" s="380"/>
      <c r="D41" s="380"/>
      <c r="E41" s="380"/>
      <c r="F41" s="380"/>
      <c r="G41" s="380"/>
      <c r="H41" s="380"/>
      <c r="I41" s="380"/>
      <c r="J41" s="192"/>
      <c r="K41" s="192"/>
      <c r="L41" s="192"/>
      <c r="M41" s="192"/>
      <c r="N41" s="192"/>
      <c r="O41" s="192"/>
      <c r="P41" s="192"/>
      <c r="Q41" s="190"/>
      <c r="R41" s="190"/>
    </row>
    <row r="42" spans="1:18" ht="30.75" customHeight="1" x14ac:dyDescent="0.3">
      <c r="A42" s="526" t="s">
        <v>607</v>
      </c>
      <c r="B42" s="526"/>
      <c r="C42" s="381"/>
      <c r="D42" s="381"/>
      <c r="E42" s="381"/>
      <c r="F42" s="381"/>
      <c r="G42" s="381"/>
      <c r="H42" s="526" t="s">
        <v>608</v>
      </c>
      <c r="I42" s="526"/>
      <c r="J42" s="194"/>
      <c r="K42" s="193"/>
      <c r="L42" s="193"/>
      <c r="M42" s="193"/>
      <c r="N42" s="193"/>
      <c r="O42" s="193"/>
      <c r="P42" s="193"/>
      <c r="Q42" s="190"/>
      <c r="R42" s="190"/>
    </row>
    <row r="43" spans="1:18" ht="15.75" x14ac:dyDescent="0.25">
      <c r="A43" s="190"/>
      <c r="B43" s="194"/>
      <c r="C43" s="194"/>
      <c r="D43" s="194"/>
      <c r="E43" s="194"/>
      <c r="F43" s="174"/>
      <c r="G43" s="174"/>
      <c r="H43" s="527"/>
      <c r="I43" s="527"/>
      <c r="J43" s="194"/>
      <c r="K43" s="193"/>
      <c r="L43" s="193"/>
      <c r="M43" s="193"/>
      <c r="N43" s="193"/>
      <c r="O43" s="193"/>
      <c r="P43" s="193"/>
      <c r="Q43" s="190"/>
      <c r="R43" s="190"/>
    </row>
    <row r="44" spans="1:18" ht="15.75" x14ac:dyDescent="0.25">
      <c r="A44" s="190"/>
      <c r="B44" s="194"/>
      <c r="C44" s="194"/>
      <c r="D44" s="194"/>
      <c r="E44" s="194"/>
      <c r="F44" s="194"/>
      <c r="G44" s="190"/>
      <c r="H44" s="190"/>
      <c r="I44" s="190"/>
      <c r="J44" s="190"/>
      <c r="K44" s="173"/>
      <c r="L44" s="173"/>
      <c r="M44" s="173"/>
      <c r="N44" s="173"/>
      <c r="O44" s="173"/>
      <c r="P44" s="190"/>
    </row>
    <row r="45" spans="1:18" x14ac:dyDescent="0.25">
      <c r="N45" s="196"/>
      <c r="O45" s="196"/>
      <c r="P45" s="196"/>
    </row>
  </sheetData>
  <mergeCells count="30">
    <mergeCell ref="A42:B42"/>
    <mergeCell ref="H42:I42"/>
    <mergeCell ref="H43:I43"/>
    <mergeCell ref="A18:P18"/>
    <mergeCell ref="G15:G16"/>
    <mergeCell ref="H15:J15"/>
    <mergeCell ref="K15:K16"/>
    <mergeCell ref="A33:P33"/>
    <mergeCell ref="A40:B40"/>
    <mergeCell ref="F40:G40"/>
    <mergeCell ref="H40:I40"/>
    <mergeCell ref="N2:P2"/>
    <mergeCell ref="N3:P3"/>
    <mergeCell ref="N4:P4"/>
    <mergeCell ref="N5:P5"/>
    <mergeCell ref="A7:P7"/>
    <mergeCell ref="A8:P8"/>
    <mergeCell ref="A9:P9"/>
    <mergeCell ref="A10:P10"/>
    <mergeCell ref="A13:A16"/>
    <mergeCell ref="B13:B16"/>
    <mergeCell ref="C13:N13"/>
    <mergeCell ref="O13:O16"/>
    <mergeCell ref="P13:P16"/>
    <mergeCell ref="C14:F14"/>
    <mergeCell ref="G14:J14"/>
    <mergeCell ref="K14:N14"/>
    <mergeCell ref="C15:C16"/>
    <mergeCell ref="D15:F15"/>
    <mergeCell ref="L15:N15"/>
  </mergeCells>
  <pageMargins left="0.70866141732283472" right="0.70866141732283472" top="0.74803149606299213" bottom="0.74803149606299213" header="0.31496062992125984" footer="0.31496062992125984"/>
  <pageSetup paperSize="9" scale="50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7"/>
  <sheetViews>
    <sheetView tabSelected="1" view="pageBreakPreview" topLeftCell="A220" zoomScale="80" zoomScaleNormal="90" zoomScaleSheetLayoutView="80" workbookViewId="0">
      <selection activeCell="A10" sqref="A10:Q10"/>
    </sheetView>
  </sheetViews>
  <sheetFormatPr defaultColWidth="8.85546875" defaultRowHeight="15" x14ac:dyDescent="0.25"/>
  <cols>
    <col min="1" max="1" width="6.7109375" style="28" customWidth="1"/>
    <col min="2" max="2" width="39.85546875" style="28" customWidth="1"/>
    <col min="3" max="3" width="17" style="28" customWidth="1"/>
    <col min="4" max="4" width="18.7109375" style="266" customWidth="1"/>
    <col min="5" max="5" width="15.85546875" style="266" customWidth="1"/>
    <col min="6" max="6" width="18" style="266" customWidth="1"/>
    <col min="7" max="7" width="13.140625" style="266" customWidth="1"/>
    <col min="8" max="8" width="16" style="29" customWidth="1"/>
    <col min="9" max="9" width="16.5703125" style="29" customWidth="1"/>
    <col min="10" max="10" width="17" style="28" customWidth="1"/>
    <col min="11" max="11" width="11.7109375" style="28" customWidth="1"/>
    <col min="12" max="12" width="16.7109375" style="70" customWidth="1"/>
    <col min="13" max="13" width="16.42578125" style="70" customWidth="1"/>
    <col min="14" max="14" width="15.85546875" style="28" customWidth="1"/>
    <col min="15" max="15" width="13" style="28" customWidth="1"/>
    <col min="16" max="16" width="13.28515625" style="28" customWidth="1"/>
    <col min="17" max="17" width="14.28515625" style="28" customWidth="1"/>
    <col min="18" max="18" width="13.42578125" style="28" customWidth="1"/>
    <col min="19" max="19" width="10.7109375" style="28" customWidth="1"/>
    <col min="20" max="20" width="11.42578125" style="28" customWidth="1"/>
    <col min="21" max="21" width="13" style="28" customWidth="1"/>
    <col min="22" max="22" width="17.85546875" style="28" customWidth="1"/>
    <col min="23" max="256" width="8.85546875" style="28"/>
    <col min="257" max="257" width="6.7109375" style="28" customWidth="1"/>
    <col min="258" max="258" width="39.85546875" style="28" customWidth="1"/>
    <col min="259" max="259" width="17" style="28" customWidth="1"/>
    <col min="260" max="260" width="18.7109375" style="28" customWidth="1"/>
    <col min="261" max="261" width="15.85546875" style="28" customWidth="1"/>
    <col min="262" max="262" width="18" style="28" customWidth="1"/>
    <col min="263" max="263" width="13.140625" style="28" customWidth="1"/>
    <col min="264" max="264" width="16" style="28" customWidth="1"/>
    <col min="265" max="265" width="16.5703125" style="28" customWidth="1"/>
    <col min="266" max="266" width="17" style="28" customWidth="1"/>
    <col min="267" max="267" width="11.7109375" style="28" customWidth="1"/>
    <col min="268" max="268" width="16.7109375" style="28" customWidth="1"/>
    <col min="269" max="269" width="16.42578125" style="28" customWidth="1"/>
    <col min="270" max="270" width="15.85546875" style="28" customWidth="1"/>
    <col min="271" max="271" width="13" style="28" customWidth="1"/>
    <col min="272" max="272" width="13.28515625" style="28" customWidth="1"/>
    <col min="273" max="273" width="14.28515625" style="28" customWidth="1"/>
    <col min="274" max="274" width="13.42578125" style="28" customWidth="1"/>
    <col min="275" max="275" width="10.7109375" style="28" customWidth="1"/>
    <col min="276" max="276" width="11.42578125" style="28" customWidth="1"/>
    <col min="277" max="277" width="13" style="28" customWidth="1"/>
    <col min="278" max="278" width="17.85546875" style="28" customWidth="1"/>
    <col min="279" max="512" width="8.85546875" style="28"/>
    <col min="513" max="513" width="6.7109375" style="28" customWidth="1"/>
    <col min="514" max="514" width="39.85546875" style="28" customWidth="1"/>
    <col min="515" max="515" width="17" style="28" customWidth="1"/>
    <col min="516" max="516" width="18.7109375" style="28" customWidth="1"/>
    <col min="517" max="517" width="15.85546875" style="28" customWidth="1"/>
    <col min="518" max="518" width="18" style="28" customWidth="1"/>
    <col min="519" max="519" width="13.140625" style="28" customWidth="1"/>
    <col min="520" max="520" width="16" style="28" customWidth="1"/>
    <col min="521" max="521" width="16.5703125" style="28" customWidth="1"/>
    <col min="522" max="522" width="17" style="28" customWidth="1"/>
    <col min="523" max="523" width="11.7109375" style="28" customWidth="1"/>
    <col min="524" max="524" width="16.7109375" style="28" customWidth="1"/>
    <col min="525" max="525" width="16.42578125" style="28" customWidth="1"/>
    <col min="526" max="526" width="15.85546875" style="28" customWidth="1"/>
    <col min="527" max="527" width="13" style="28" customWidth="1"/>
    <col min="528" max="528" width="13.28515625" style="28" customWidth="1"/>
    <col min="529" max="529" width="14.28515625" style="28" customWidth="1"/>
    <col min="530" max="530" width="13.42578125" style="28" customWidth="1"/>
    <col min="531" max="531" width="10.7109375" style="28" customWidth="1"/>
    <col min="532" max="532" width="11.42578125" style="28" customWidth="1"/>
    <col min="533" max="533" width="13" style="28" customWidth="1"/>
    <col min="534" max="534" width="17.85546875" style="28" customWidth="1"/>
    <col min="535" max="768" width="8.85546875" style="28"/>
    <col min="769" max="769" width="6.7109375" style="28" customWidth="1"/>
    <col min="770" max="770" width="39.85546875" style="28" customWidth="1"/>
    <col min="771" max="771" width="17" style="28" customWidth="1"/>
    <col min="772" max="772" width="18.7109375" style="28" customWidth="1"/>
    <col min="773" max="773" width="15.85546875" style="28" customWidth="1"/>
    <col min="774" max="774" width="18" style="28" customWidth="1"/>
    <col min="775" max="775" width="13.140625" style="28" customWidth="1"/>
    <col min="776" max="776" width="16" style="28" customWidth="1"/>
    <col min="777" max="777" width="16.5703125" style="28" customWidth="1"/>
    <col min="778" max="778" width="17" style="28" customWidth="1"/>
    <col min="779" max="779" width="11.7109375" style="28" customWidth="1"/>
    <col min="780" max="780" width="16.7109375" style="28" customWidth="1"/>
    <col min="781" max="781" width="16.42578125" style="28" customWidth="1"/>
    <col min="782" max="782" width="15.85546875" style="28" customWidth="1"/>
    <col min="783" max="783" width="13" style="28" customWidth="1"/>
    <col min="784" max="784" width="13.28515625" style="28" customWidth="1"/>
    <col min="785" max="785" width="14.28515625" style="28" customWidth="1"/>
    <col min="786" max="786" width="13.42578125" style="28" customWidth="1"/>
    <col min="787" max="787" width="10.7109375" style="28" customWidth="1"/>
    <col min="788" max="788" width="11.42578125" style="28" customWidth="1"/>
    <col min="789" max="789" width="13" style="28" customWidth="1"/>
    <col min="790" max="790" width="17.85546875" style="28" customWidth="1"/>
    <col min="791" max="1024" width="8.85546875" style="28"/>
    <col min="1025" max="1025" width="6.7109375" style="28" customWidth="1"/>
    <col min="1026" max="1026" width="39.85546875" style="28" customWidth="1"/>
    <col min="1027" max="1027" width="17" style="28" customWidth="1"/>
    <col min="1028" max="1028" width="18.7109375" style="28" customWidth="1"/>
    <col min="1029" max="1029" width="15.85546875" style="28" customWidth="1"/>
    <col min="1030" max="1030" width="18" style="28" customWidth="1"/>
    <col min="1031" max="1031" width="13.140625" style="28" customWidth="1"/>
    <col min="1032" max="1032" width="16" style="28" customWidth="1"/>
    <col min="1033" max="1033" width="16.5703125" style="28" customWidth="1"/>
    <col min="1034" max="1034" width="17" style="28" customWidth="1"/>
    <col min="1035" max="1035" width="11.7109375" style="28" customWidth="1"/>
    <col min="1036" max="1036" width="16.7109375" style="28" customWidth="1"/>
    <col min="1037" max="1037" width="16.42578125" style="28" customWidth="1"/>
    <col min="1038" max="1038" width="15.85546875" style="28" customWidth="1"/>
    <col min="1039" max="1039" width="13" style="28" customWidth="1"/>
    <col min="1040" max="1040" width="13.28515625" style="28" customWidth="1"/>
    <col min="1041" max="1041" width="14.28515625" style="28" customWidth="1"/>
    <col min="1042" max="1042" width="13.42578125" style="28" customWidth="1"/>
    <col min="1043" max="1043" width="10.7109375" style="28" customWidth="1"/>
    <col min="1044" max="1044" width="11.42578125" style="28" customWidth="1"/>
    <col min="1045" max="1045" width="13" style="28" customWidth="1"/>
    <col min="1046" max="1046" width="17.85546875" style="28" customWidth="1"/>
    <col min="1047" max="1280" width="8.85546875" style="28"/>
    <col min="1281" max="1281" width="6.7109375" style="28" customWidth="1"/>
    <col min="1282" max="1282" width="39.85546875" style="28" customWidth="1"/>
    <col min="1283" max="1283" width="17" style="28" customWidth="1"/>
    <col min="1284" max="1284" width="18.7109375" style="28" customWidth="1"/>
    <col min="1285" max="1285" width="15.85546875" style="28" customWidth="1"/>
    <col min="1286" max="1286" width="18" style="28" customWidth="1"/>
    <col min="1287" max="1287" width="13.140625" style="28" customWidth="1"/>
    <col min="1288" max="1288" width="16" style="28" customWidth="1"/>
    <col min="1289" max="1289" width="16.5703125" style="28" customWidth="1"/>
    <col min="1290" max="1290" width="17" style="28" customWidth="1"/>
    <col min="1291" max="1291" width="11.7109375" style="28" customWidth="1"/>
    <col min="1292" max="1292" width="16.7109375" style="28" customWidth="1"/>
    <col min="1293" max="1293" width="16.42578125" style="28" customWidth="1"/>
    <col min="1294" max="1294" width="15.85546875" style="28" customWidth="1"/>
    <col min="1295" max="1295" width="13" style="28" customWidth="1"/>
    <col min="1296" max="1296" width="13.28515625" style="28" customWidth="1"/>
    <col min="1297" max="1297" width="14.28515625" style="28" customWidth="1"/>
    <col min="1298" max="1298" width="13.42578125" style="28" customWidth="1"/>
    <col min="1299" max="1299" width="10.7109375" style="28" customWidth="1"/>
    <col min="1300" max="1300" width="11.42578125" style="28" customWidth="1"/>
    <col min="1301" max="1301" width="13" style="28" customWidth="1"/>
    <col min="1302" max="1302" width="17.85546875" style="28" customWidth="1"/>
    <col min="1303" max="1536" width="8.85546875" style="28"/>
    <col min="1537" max="1537" width="6.7109375" style="28" customWidth="1"/>
    <col min="1538" max="1538" width="39.85546875" style="28" customWidth="1"/>
    <col min="1539" max="1539" width="17" style="28" customWidth="1"/>
    <col min="1540" max="1540" width="18.7109375" style="28" customWidth="1"/>
    <col min="1541" max="1541" width="15.85546875" style="28" customWidth="1"/>
    <col min="1542" max="1542" width="18" style="28" customWidth="1"/>
    <col min="1543" max="1543" width="13.140625" style="28" customWidth="1"/>
    <col min="1544" max="1544" width="16" style="28" customWidth="1"/>
    <col min="1545" max="1545" width="16.5703125" style="28" customWidth="1"/>
    <col min="1546" max="1546" width="17" style="28" customWidth="1"/>
    <col min="1547" max="1547" width="11.7109375" style="28" customWidth="1"/>
    <col min="1548" max="1548" width="16.7109375" style="28" customWidth="1"/>
    <col min="1549" max="1549" width="16.42578125" style="28" customWidth="1"/>
    <col min="1550" max="1550" width="15.85546875" style="28" customWidth="1"/>
    <col min="1551" max="1551" width="13" style="28" customWidth="1"/>
    <col min="1552" max="1552" width="13.28515625" style="28" customWidth="1"/>
    <col min="1553" max="1553" width="14.28515625" style="28" customWidth="1"/>
    <col min="1554" max="1554" width="13.42578125" style="28" customWidth="1"/>
    <col min="1555" max="1555" width="10.7109375" style="28" customWidth="1"/>
    <col min="1556" max="1556" width="11.42578125" style="28" customWidth="1"/>
    <col min="1557" max="1557" width="13" style="28" customWidth="1"/>
    <col min="1558" max="1558" width="17.85546875" style="28" customWidth="1"/>
    <col min="1559" max="1792" width="8.85546875" style="28"/>
    <col min="1793" max="1793" width="6.7109375" style="28" customWidth="1"/>
    <col min="1794" max="1794" width="39.85546875" style="28" customWidth="1"/>
    <col min="1795" max="1795" width="17" style="28" customWidth="1"/>
    <col min="1796" max="1796" width="18.7109375" style="28" customWidth="1"/>
    <col min="1797" max="1797" width="15.85546875" style="28" customWidth="1"/>
    <col min="1798" max="1798" width="18" style="28" customWidth="1"/>
    <col min="1799" max="1799" width="13.140625" style="28" customWidth="1"/>
    <col min="1800" max="1800" width="16" style="28" customWidth="1"/>
    <col min="1801" max="1801" width="16.5703125" style="28" customWidth="1"/>
    <col min="1802" max="1802" width="17" style="28" customWidth="1"/>
    <col min="1803" max="1803" width="11.7109375" style="28" customWidth="1"/>
    <col min="1804" max="1804" width="16.7109375" style="28" customWidth="1"/>
    <col min="1805" max="1805" width="16.42578125" style="28" customWidth="1"/>
    <col min="1806" max="1806" width="15.85546875" style="28" customWidth="1"/>
    <col min="1807" max="1807" width="13" style="28" customWidth="1"/>
    <col min="1808" max="1808" width="13.28515625" style="28" customWidth="1"/>
    <col min="1809" max="1809" width="14.28515625" style="28" customWidth="1"/>
    <col min="1810" max="1810" width="13.42578125" style="28" customWidth="1"/>
    <col min="1811" max="1811" width="10.7109375" style="28" customWidth="1"/>
    <col min="1812" max="1812" width="11.42578125" style="28" customWidth="1"/>
    <col min="1813" max="1813" width="13" style="28" customWidth="1"/>
    <col min="1814" max="1814" width="17.85546875" style="28" customWidth="1"/>
    <col min="1815" max="2048" width="8.85546875" style="28"/>
    <col min="2049" max="2049" width="6.7109375" style="28" customWidth="1"/>
    <col min="2050" max="2050" width="39.85546875" style="28" customWidth="1"/>
    <col min="2051" max="2051" width="17" style="28" customWidth="1"/>
    <col min="2052" max="2052" width="18.7109375" style="28" customWidth="1"/>
    <col min="2053" max="2053" width="15.85546875" style="28" customWidth="1"/>
    <col min="2054" max="2054" width="18" style="28" customWidth="1"/>
    <col min="2055" max="2055" width="13.140625" style="28" customWidth="1"/>
    <col min="2056" max="2056" width="16" style="28" customWidth="1"/>
    <col min="2057" max="2057" width="16.5703125" style="28" customWidth="1"/>
    <col min="2058" max="2058" width="17" style="28" customWidth="1"/>
    <col min="2059" max="2059" width="11.7109375" style="28" customWidth="1"/>
    <col min="2060" max="2060" width="16.7109375" style="28" customWidth="1"/>
    <col min="2061" max="2061" width="16.42578125" style="28" customWidth="1"/>
    <col min="2062" max="2062" width="15.85546875" style="28" customWidth="1"/>
    <col min="2063" max="2063" width="13" style="28" customWidth="1"/>
    <col min="2064" max="2064" width="13.28515625" style="28" customWidth="1"/>
    <col min="2065" max="2065" width="14.28515625" style="28" customWidth="1"/>
    <col min="2066" max="2066" width="13.42578125" style="28" customWidth="1"/>
    <col min="2067" max="2067" width="10.7109375" style="28" customWidth="1"/>
    <col min="2068" max="2068" width="11.42578125" style="28" customWidth="1"/>
    <col min="2069" max="2069" width="13" style="28" customWidth="1"/>
    <col min="2070" max="2070" width="17.85546875" style="28" customWidth="1"/>
    <col min="2071" max="2304" width="8.85546875" style="28"/>
    <col min="2305" max="2305" width="6.7109375" style="28" customWidth="1"/>
    <col min="2306" max="2306" width="39.85546875" style="28" customWidth="1"/>
    <col min="2307" max="2307" width="17" style="28" customWidth="1"/>
    <col min="2308" max="2308" width="18.7109375" style="28" customWidth="1"/>
    <col min="2309" max="2309" width="15.85546875" style="28" customWidth="1"/>
    <col min="2310" max="2310" width="18" style="28" customWidth="1"/>
    <col min="2311" max="2311" width="13.140625" style="28" customWidth="1"/>
    <col min="2312" max="2312" width="16" style="28" customWidth="1"/>
    <col min="2313" max="2313" width="16.5703125" style="28" customWidth="1"/>
    <col min="2314" max="2314" width="17" style="28" customWidth="1"/>
    <col min="2315" max="2315" width="11.7109375" style="28" customWidth="1"/>
    <col min="2316" max="2316" width="16.7109375" style="28" customWidth="1"/>
    <col min="2317" max="2317" width="16.42578125" style="28" customWidth="1"/>
    <col min="2318" max="2318" width="15.85546875" style="28" customWidth="1"/>
    <col min="2319" max="2319" width="13" style="28" customWidth="1"/>
    <col min="2320" max="2320" width="13.28515625" style="28" customWidth="1"/>
    <col min="2321" max="2321" width="14.28515625" style="28" customWidth="1"/>
    <col min="2322" max="2322" width="13.42578125" style="28" customWidth="1"/>
    <col min="2323" max="2323" width="10.7109375" style="28" customWidth="1"/>
    <col min="2324" max="2324" width="11.42578125" style="28" customWidth="1"/>
    <col min="2325" max="2325" width="13" style="28" customWidth="1"/>
    <col min="2326" max="2326" width="17.85546875" style="28" customWidth="1"/>
    <col min="2327" max="2560" width="8.85546875" style="28"/>
    <col min="2561" max="2561" width="6.7109375" style="28" customWidth="1"/>
    <col min="2562" max="2562" width="39.85546875" style="28" customWidth="1"/>
    <col min="2563" max="2563" width="17" style="28" customWidth="1"/>
    <col min="2564" max="2564" width="18.7109375" style="28" customWidth="1"/>
    <col min="2565" max="2565" width="15.85546875" style="28" customWidth="1"/>
    <col min="2566" max="2566" width="18" style="28" customWidth="1"/>
    <col min="2567" max="2567" width="13.140625" style="28" customWidth="1"/>
    <col min="2568" max="2568" width="16" style="28" customWidth="1"/>
    <col min="2569" max="2569" width="16.5703125" style="28" customWidth="1"/>
    <col min="2570" max="2570" width="17" style="28" customWidth="1"/>
    <col min="2571" max="2571" width="11.7109375" style="28" customWidth="1"/>
    <col min="2572" max="2572" width="16.7109375" style="28" customWidth="1"/>
    <col min="2573" max="2573" width="16.42578125" style="28" customWidth="1"/>
    <col min="2574" max="2574" width="15.85546875" style="28" customWidth="1"/>
    <col min="2575" max="2575" width="13" style="28" customWidth="1"/>
    <col min="2576" max="2576" width="13.28515625" style="28" customWidth="1"/>
    <col min="2577" max="2577" width="14.28515625" style="28" customWidth="1"/>
    <col min="2578" max="2578" width="13.42578125" style="28" customWidth="1"/>
    <col min="2579" max="2579" width="10.7109375" style="28" customWidth="1"/>
    <col min="2580" max="2580" width="11.42578125" style="28" customWidth="1"/>
    <col min="2581" max="2581" width="13" style="28" customWidth="1"/>
    <col min="2582" max="2582" width="17.85546875" style="28" customWidth="1"/>
    <col min="2583" max="2816" width="8.85546875" style="28"/>
    <col min="2817" max="2817" width="6.7109375" style="28" customWidth="1"/>
    <col min="2818" max="2818" width="39.85546875" style="28" customWidth="1"/>
    <col min="2819" max="2819" width="17" style="28" customWidth="1"/>
    <col min="2820" max="2820" width="18.7109375" style="28" customWidth="1"/>
    <col min="2821" max="2821" width="15.85546875" style="28" customWidth="1"/>
    <col min="2822" max="2822" width="18" style="28" customWidth="1"/>
    <col min="2823" max="2823" width="13.140625" style="28" customWidth="1"/>
    <col min="2824" max="2824" width="16" style="28" customWidth="1"/>
    <col min="2825" max="2825" width="16.5703125" style="28" customWidth="1"/>
    <col min="2826" max="2826" width="17" style="28" customWidth="1"/>
    <col min="2827" max="2827" width="11.7109375" style="28" customWidth="1"/>
    <col min="2828" max="2828" width="16.7109375" style="28" customWidth="1"/>
    <col min="2829" max="2829" width="16.42578125" style="28" customWidth="1"/>
    <col min="2830" max="2830" width="15.85546875" style="28" customWidth="1"/>
    <col min="2831" max="2831" width="13" style="28" customWidth="1"/>
    <col min="2832" max="2832" width="13.28515625" style="28" customWidth="1"/>
    <col min="2833" max="2833" width="14.28515625" style="28" customWidth="1"/>
    <col min="2834" max="2834" width="13.42578125" style="28" customWidth="1"/>
    <col min="2835" max="2835" width="10.7109375" style="28" customWidth="1"/>
    <col min="2836" max="2836" width="11.42578125" style="28" customWidth="1"/>
    <col min="2837" max="2837" width="13" style="28" customWidth="1"/>
    <col min="2838" max="2838" width="17.85546875" style="28" customWidth="1"/>
    <col min="2839" max="3072" width="8.85546875" style="28"/>
    <col min="3073" max="3073" width="6.7109375" style="28" customWidth="1"/>
    <col min="3074" max="3074" width="39.85546875" style="28" customWidth="1"/>
    <col min="3075" max="3075" width="17" style="28" customWidth="1"/>
    <col min="3076" max="3076" width="18.7109375" style="28" customWidth="1"/>
    <col min="3077" max="3077" width="15.85546875" style="28" customWidth="1"/>
    <col min="3078" max="3078" width="18" style="28" customWidth="1"/>
    <col min="3079" max="3079" width="13.140625" style="28" customWidth="1"/>
    <col min="3080" max="3080" width="16" style="28" customWidth="1"/>
    <col min="3081" max="3081" width="16.5703125" style="28" customWidth="1"/>
    <col min="3082" max="3082" width="17" style="28" customWidth="1"/>
    <col min="3083" max="3083" width="11.7109375" style="28" customWidth="1"/>
    <col min="3084" max="3084" width="16.7109375" style="28" customWidth="1"/>
    <col min="3085" max="3085" width="16.42578125" style="28" customWidth="1"/>
    <col min="3086" max="3086" width="15.85546875" style="28" customWidth="1"/>
    <col min="3087" max="3087" width="13" style="28" customWidth="1"/>
    <col min="3088" max="3088" width="13.28515625" style="28" customWidth="1"/>
    <col min="3089" max="3089" width="14.28515625" style="28" customWidth="1"/>
    <col min="3090" max="3090" width="13.42578125" style="28" customWidth="1"/>
    <col min="3091" max="3091" width="10.7109375" style="28" customWidth="1"/>
    <col min="3092" max="3092" width="11.42578125" style="28" customWidth="1"/>
    <col min="3093" max="3093" width="13" style="28" customWidth="1"/>
    <col min="3094" max="3094" width="17.85546875" style="28" customWidth="1"/>
    <col min="3095" max="3328" width="8.85546875" style="28"/>
    <col min="3329" max="3329" width="6.7109375" style="28" customWidth="1"/>
    <col min="3330" max="3330" width="39.85546875" style="28" customWidth="1"/>
    <col min="3331" max="3331" width="17" style="28" customWidth="1"/>
    <col min="3332" max="3332" width="18.7109375" style="28" customWidth="1"/>
    <col min="3333" max="3333" width="15.85546875" style="28" customWidth="1"/>
    <col min="3334" max="3334" width="18" style="28" customWidth="1"/>
    <col min="3335" max="3335" width="13.140625" style="28" customWidth="1"/>
    <col min="3336" max="3336" width="16" style="28" customWidth="1"/>
    <col min="3337" max="3337" width="16.5703125" style="28" customWidth="1"/>
    <col min="3338" max="3338" width="17" style="28" customWidth="1"/>
    <col min="3339" max="3339" width="11.7109375" style="28" customWidth="1"/>
    <col min="3340" max="3340" width="16.7109375" style="28" customWidth="1"/>
    <col min="3341" max="3341" width="16.42578125" style="28" customWidth="1"/>
    <col min="3342" max="3342" width="15.85546875" style="28" customWidth="1"/>
    <col min="3343" max="3343" width="13" style="28" customWidth="1"/>
    <col min="3344" max="3344" width="13.28515625" style="28" customWidth="1"/>
    <col min="3345" max="3345" width="14.28515625" style="28" customWidth="1"/>
    <col min="3346" max="3346" width="13.42578125" style="28" customWidth="1"/>
    <col min="3347" max="3347" width="10.7109375" style="28" customWidth="1"/>
    <col min="3348" max="3348" width="11.42578125" style="28" customWidth="1"/>
    <col min="3349" max="3349" width="13" style="28" customWidth="1"/>
    <col min="3350" max="3350" width="17.85546875" style="28" customWidth="1"/>
    <col min="3351" max="3584" width="8.85546875" style="28"/>
    <col min="3585" max="3585" width="6.7109375" style="28" customWidth="1"/>
    <col min="3586" max="3586" width="39.85546875" style="28" customWidth="1"/>
    <col min="3587" max="3587" width="17" style="28" customWidth="1"/>
    <col min="3588" max="3588" width="18.7109375" style="28" customWidth="1"/>
    <col min="3589" max="3589" width="15.85546875" style="28" customWidth="1"/>
    <col min="3590" max="3590" width="18" style="28" customWidth="1"/>
    <col min="3591" max="3591" width="13.140625" style="28" customWidth="1"/>
    <col min="3592" max="3592" width="16" style="28" customWidth="1"/>
    <col min="3593" max="3593" width="16.5703125" style="28" customWidth="1"/>
    <col min="3594" max="3594" width="17" style="28" customWidth="1"/>
    <col min="3595" max="3595" width="11.7109375" style="28" customWidth="1"/>
    <col min="3596" max="3596" width="16.7109375" style="28" customWidth="1"/>
    <col min="3597" max="3597" width="16.42578125" style="28" customWidth="1"/>
    <col min="3598" max="3598" width="15.85546875" style="28" customWidth="1"/>
    <col min="3599" max="3599" width="13" style="28" customWidth="1"/>
    <col min="3600" max="3600" width="13.28515625" style="28" customWidth="1"/>
    <col min="3601" max="3601" width="14.28515625" style="28" customWidth="1"/>
    <col min="3602" max="3602" width="13.42578125" style="28" customWidth="1"/>
    <col min="3603" max="3603" width="10.7109375" style="28" customWidth="1"/>
    <col min="3604" max="3604" width="11.42578125" style="28" customWidth="1"/>
    <col min="3605" max="3605" width="13" style="28" customWidth="1"/>
    <col min="3606" max="3606" width="17.85546875" style="28" customWidth="1"/>
    <col min="3607" max="3840" width="8.85546875" style="28"/>
    <col min="3841" max="3841" width="6.7109375" style="28" customWidth="1"/>
    <col min="3842" max="3842" width="39.85546875" style="28" customWidth="1"/>
    <col min="3843" max="3843" width="17" style="28" customWidth="1"/>
    <col min="3844" max="3844" width="18.7109375" style="28" customWidth="1"/>
    <col min="3845" max="3845" width="15.85546875" style="28" customWidth="1"/>
    <col min="3846" max="3846" width="18" style="28" customWidth="1"/>
    <col min="3847" max="3847" width="13.140625" style="28" customWidth="1"/>
    <col min="3848" max="3848" width="16" style="28" customWidth="1"/>
    <col min="3849" max="3849" width="16.5703125" style="28" customWidth="1"/>
    <col min="3850" max="3850" width="17" style="28" customWidth="1"/>
    <col min="3851" max="3851" width="11.7109375" style="28" customWidth="1"/>
    <col min="3852" max="3852" width="16.7109375" style="28" customWidth="1"/>
    <col min="3853" max="3853" width="16.42578125" style="28" customWidth="1"/>
    <col min="3854" max="3854" width="15.85546875" style="28" customWidth="1"/>
    <col min="3855" max="3855" width="13" style="28" customWidth="1"/>
    <col min="3856" max="3856" width="13.28515625" style="28" customWidth="1"/>
    <col min="3857" max="3857" width="14.28515625" style="28" customWidth="1"/>
    <col min="3858" max="3858" width="13.42578125" style="28" customWidth="1"/>
    <col min="3859" max="3859" width="10.7109375" style="28" customWidth="1"/>
    <col min="3860" max="3860" width="11.42578125" style="28" customWidth="1"/>
    <col min="3861" max="3861" width="13" style="28" customWidth="1"/>
    <col min="3862" max="3862" width="17.85546875" style="28" customWidth="1"/>
    <col min="3863" max="4096" width="8.85546875" style="28"/>
    <col min="4097" max="4097" width="6.7109375" style="28" customWidth="1"/>
    <col min="4098" max="4098" width="39.85546875" style="28" customWidth="1"/>
    <col min="4099" max="4099" width="17" style="28" customWidth="1"/>
    <col min="4100" max="4100" width="18.7109375" style="28" customWidth="1"/>
    <col min="4101" max="4101" width="15.85546875" style="28" customWidth="1"/>
    <col min="4102" max="4102" width="18" style="28" customWidth="1"/>
    <col min="4103" max="4103" width="13.140625" style="28" customWidth="1"/>
    <col min="4104" max="4104" width="16" style="28" customWidth="1"/>
    <col min="4105" max="4105" width="16.5703125" style="28" customWidth="1"/>
    <col min="4106" max="4106" width="17" style="28" customWidth="1"/>
    <col min="4107" max="4107" width="11.7109375" style="28" customWidth="1"/>
    <col min="4108" max="4108" width="16.7109375" style="28" customWidth="1"/>
    <col min="4109" max="4109" width="16.42578125" style="28" customWidth="1"/>
    <col min="4110" max="4110" width="15.85546875" style="28" customWidth="1"/>
    <col min="4111" max="4111" width="13" style="28" customWidth="1"/>
    <col min="4112" max="4112" width="13.28515625" style="28" customWidth="1"/>
    <col min="4113" max="4113" width="14.28515625" style="28" customWidth="1"/>
    <col min="4114" max="4114" width="13.42578125" style="28" customWidth="1"/>
    <col min="4115" max="4115" width="10.7109375" style="28" customWidth="1"/>
    <col min="4116" max="4116" width="11.42578125" style="28" customWidth="1"/>
    <col min="4117" max="4117" width="13" style="28" customWidth="1"/>
    <col min="4118" max="4118" width="17.85546875" style="28" customWidth="1"/>
    <col min="4119" max="4352" width="8.85546875" style="28"/>
    <col min="4353" max="4353" width="6.7109375" style="28" customWidth="1"/>
    <col min="4354" max="4354" width="39.85546875" style="28" customWidth="1"/>
    <col min="4355" max="4355" width="17" style="28" customWidth="1"/>
    <col min="4356" max="4356" width="18.7109375" style="28" customWidth="1"/>
    <col min="4357" max="4357" width="15.85546875" style="28" customWidth="1"/>
    <col min="4358" max="4358" width="18" style="28" customWidth="1"/>
    <col min="4359" max="4359" width="13.140625" style="28" customWidth="1"/>
    <col min="4360" max="4360" width="16" style="28" customWidth="1"/>
    <col min="4361" max="4361" width="16.5703125" style="28" customWidth="1"/>
    <col min="4362" max="4362" width="17" style="28" customWidth="1"/>
    <col min="4363" max="4363" width="11.7109375" style="28" customWidth="1"/>
    <col min="4364" max="4364" width="16.7109375" style="28" customWidth="1"/>
    <col min="4365" max="4365" width="16.42578125" style="28" customWidth="1"/>
    <col min="4366" max="4366" width="15.85546875" style="28" customWidth="1"/>
    <col min="4367" max="4367" width="13" style="28" customWidth="1"/>
    <col min="4368" max="4368" width="13.28515625" style="28" customWidth="1"/>
    <col min="4369" max="4369" width="14.28515625" style="28" customWidth="1"/>
    <col min="4370" max="4370" width="13.42578125" style="28" customWidth="1"/>
    <col min="4371" max="4371" width="10.7109375" style="28" customWidth="1"/>
    <col min="4372" max="4372" width="11.42578125" style="28" customWidth="1"/>
    <col min="4373" max="4373" width="13" style="28" customWidth="1"/>
    <col min="4374" max="4374" width="17.85546875" style="28" customWidth="1"/>
    <col min="4375" max="4608" width="8.85546875" style="28"/>
    <col min="4609" max="4609" width="6.7109375" style="28" customWidth="1"/>
    <col min="4610" max="4610" width="39.85546875" style="28" customWidth="1"/>
    <col min="4611" max="4611" width="17" style="28" customWidth="1"/>
    <col min="4612" max="4612" width="18.7109375" style="28" customWidth="1"/>
    <col min="4613" max="4613" width="15.85546875" style="28" customWidth="1"/>
    <col min="4614" max="4614" width="18" style="28" customWidth="1"/>
    <col min="4615" max="4615" width="13.140625" style="28" customWidth="1"/>
    <col min="4616" max="4616" width="16" style="28" customWidth="1"/>
    <col min="4617" max="4617" width="16.5703125" style="28" customWidth="1"/>
    <col min="4618" max="4618" width="17" style="28" customWidth="1"/>
    <col min="4619" max="4619" width="11.7109375" style="28" customWidth="1"/>
    <col min="4620" max="4620" width="16.7109375" style="28" customWidth="1"/>
    <col min="4621" max="4621" width="16.42578125" style="28" customWidth="1"/>
    <col min="4622" max="4622" width="15.85546875" style="28" customWidth="1"/>
    <col min="4623" max="4623" width="13" style="28" customWidth="1"/>
    <col min="4624" max="4624" width="13.28515625" style="28" customWidth="1"/>
    <col min="4625" max="4625" width="14.28515625" style="28" customWidth="1"/>
    <col min="4626" max="4626" width="13.42578125" style="28" customWidth="1"/>
    <col min="4627" max="4627" width="10.7109375" style="28" customWidth="1"/>
    <col min="4628" max="4628" width="11.42578125" style="28" customWidth="1"/>
    <col min="4629" max="4629" width="13" style="28" customWidth="1"/>
    <col min="4630" max="4630" width="17.85546875" style="28" customWidth="1"/>
    <col min="4631" max="4864" width="8.85546875" style="28"/>
    <col min="4865" max="4865" width="6.7109375" style="28" customWidth="1"/>
    <col min="4866" max="4866" width="39.85546875" style="28" customWidth="1"/>
    <col min="4867" max="4867" width="17" style="28" customWidth="1"/>
    <col min="4868" max="4868" width="18.7109375" style="28" customWidth="1"/>
    <col min="4869" max="4869" width="15.85546875" style="28" customWidth="1"/>
    <col min="4870" max="4870" width="18" style="28" customWidth="1"/>
    <col min="4871" max="4871" width="13.140625" style="28" customWidth="1"/>
    <col min="4872" max="4872" width="16" style="28" customWidth="1"/>
    <col min="4873" max="4873" width="16.5703125" style="28" customWidth="1"/>
    <col min="4874" max="4874" width="17" style="28" customWidth="1"/>
    <col min="4875" max="4875" width="11.7109375" style="28" customWidth="1"/>
    <col min="4876" max="4876" width="16.7109375" style="28" customWidth="1"/>
    <col min="4877" max="4877" width="16.42578125" style="28" customWidth="1"/>
    <col min="4878" max="4878" width="15.85546875" style="28" customWidth="1"/>
    <col min="4879" max="4879" width="13" style="28" customWidth="1"/>
    <col min="4880" max="4880" width="13.28515625" style="28" customWidth="1"/>
    <col min="4881" max="4881" width="14.28515625" style="28" customWidth="1"/>
    <col min="4882" max="4882" width="13.42578125" style="28" customWidth="1"/>
    <col min="4883" max="4883" width="10.7109375" style="28" customWidth="1"/>
    <col min="4884" max="4884" width="11.42578125" style="28" customWidth="1"/>
    <col min="4885" max="4885" width="13" style="28" customWidth="1"/>
    <col min="4886" max="4886" width="17.85546875" style="28" customWidth="1"/>
    <col min="4887" max="5120" width="8.85546875" style="28"/>
    <col min="5121" max="5121" width="6.7109375" style="28" customWidth="1"/>
    <col min="5122" max="5122" width="39.85546875" style="28" customWidth="1"/>
    <col min="5123" max="5123" width="17" style="28" customWidth="1"/>
    <col min="5124" max="5124" width="18.7109375" style="28" customWidth="1"/>
    <col min="5125" max="5125" width="15.85546875" style="28" customWidth="1"/>
    <col min="5126" max="5126" width="18" style="28" customWidth="1"/>
    <col min="5127" max="5127" width="13.140625" style="28" customWidth="1"/>
    <col min="5128" max="5128" width="16" style="28" customWidth="1"/>
    <col min="5129" max="5129" width="16.5703125" style="28" customWidth="1"/>
    <col min="5130" max="5130" width="17" style="28" customWidth="1"/>
    <col min="5131" max="5131" width="11.7109375" style="28" customWidth="1"/>
    <col min="5132" max="5132" width="16.7109375" style="28" customWidth="1"/>
    <col min="5133" max="5133" width="16.42578125" style="28" customWidth="1"/>
    <col min="5134" max="5134" width="15.85546875" style="28" customWidth="1"/>
    <col min="5135" max="5135" width="13" style="28" customWidth="1"/>
    <col min="5136" max="5136" width="13.28515625" style="28" customWidth="1"/>
    <col min="5137" max="5137" width="14.28515625" style="28" customWidth="1"/>
    <col min="5138" max="5138" width="13.42578125" style="28" customWidth="1"/>
    <col min="5139" max="5139" width="10.7109375" style="28" customWidth="1"/>
    <col min="5140" max="5140" width="11.42578125" style="28" customWidth="1"/>
    <col min="5141" max="5141" width="13" style="28" customWidth="1"/>
    <col min="5142" max="5142" width="17.85546875" style="28" customWidth="1"/>
    <col min="5143" max="5376" width="8.85546875" style="28"/>
    <col min="5377" max="5377" width="6.7109375" style="28" customWidth="1"/>
    <col min="5378" max="5378" width="39.85546875" style="28" customWidth="1"/>
    <col min="5379" max="5379" width="17" style="28" customWidth="1"/>
    <col min="5380" max="5380" width="18.7109375" style="28" customWidth="1"/>
    <col min="5381" max="5381" width="15.85546875" style="28" customWidth="1"/>
    <col min="5382" max="5382" width="18" style="28" customWidth="1"/>
    <col min="5383" max="5383" width="13.140625" style="28" customWidth="1"/>
    <col min="5384" max="5384" width="16" style="28" customWidth="1"/>
    <col min="5385" max="5385" width="16.5703125" style="28" customWidth="1"/>
    <col min="5386" max="5386" width="17" style="28" customWidth="1"/>
    <col min="5387" max="5387" width="11.7109375" style="28" customWidth="1"/>
    <col min="5388" max="5388" width="16.7109375" style="28" customWidth="1"/>
    <col min="5389" max="5389" width="16.42578125" style="28" customWidth="1"/>
    <col min="5390" max="5390" width="15.85546875" style="28" customWidth="1"/>
    <col min="5391" max="5391" width="13" style="28" customWidth="1"/>
    <col min="5392" max="5392" width="13.28515625" style="28" customWidth="1"/>
    <col min="5393" max="5393" width="14.28515625" style="28" customWidth="1"/>
    <col min="5394" max="5394" width="13.42578125" style="28" customWidth="1"/>
    <col min="5395" max="5395" width="10.7109375" style="28" customWidth="1"/>
    <col min="5396" max="5396" width="11.42578125" style="28" customWidth="1"/>
    <col min="5397" max="5397" width="13" style="28" customWidth="1"/>
    <col min="5398" max="5398" width="17.85546875" style="28" customWidth="1"/>
    <col min="5399" max="5632" width="8.85546875" style="28"/>
    <col min="5633" max="5633" width="6.7109375" style="28" customWidth="1"/>
    <col min="5634" max="5634" width="39.85546875" style="28" customWidth="1"/>
    <col min="5635" max="5635" width="17" style="28" customWidth="1"/>
    <col min="5636" max="5636" width="18.7109375" style="28" customWidth="1"/>
    <col min="5637" max="5637" width="15.85546875" style="28" customWidth="1"/>
    <col min="5638" max="5638" width="18" style="28" customWidth="1"/>
    <col min="5639" max="5639" width="13.140625" style="28" customWidth="1"/>
    <col min="5640" max="5640" width="16" style="28" customWidth="1"/>
    <col min="5641" max="5641" width="16.5703125" style="28" customWidth="1"/>
    <col min="5642" max="5642" width="17" style="28" customWidth="1"/>
    <col min="5643" max="5643" width="11.7109375" style="28" customWidth="1"/>
    <col min="5644" max="5644" width="16.7109375" style="28" customWidth="1"/>
    <col min="5645" max="5645" width="16.42578125" style="28" customWidth="1"/>
    <col min="5646" max="5646" width="15.85546875" style="28" customWidth="1"/>
    <col min="5647" max="5647" width="13" style="28" customWidth="1"/>
    <col min="5648" max="5648" width="13.28515625" style="28" customWidth="1"/>
    <col min="5649" max="5649" width="14.28515625" style="28" customWidth="1"/>
    <col min="5650" max="5650" width="13.42578125" style="28" customWidth="1"/>
    <col min="5651" max="5651" width="10.7109375" style="28" customWidth="1"/>
    <col min="5652" max="5652" width="11.42578125" style="28" customWidth="1"/>
    <col min="5653" max="5653" width="13" style="28" customWidth="1"/>
    <col min="5654" max="5654" width="17.85546875" style="28" customWidth="1"/>
    <col min="5655" max="5888" width="8.85546875" style="28"/>
    <col min="5889" max="5889" width="6.7109375" style="28" customWidth="1"/>
    <col min="5890" max="5890" width="39.85546875" style="28" customWidth="1"/>
    <col min="5891" max="5891" width="17" style="28" customWidth="1"/>
    <col min="5892" max="5892" width="18.7109375" style="28" customWidth="1"/>
    <col min="5893" max="5893" width="15.85546875" style="28" customWidth="1"/>
    <col min="5894" max="5894" width="18" style="28" customWidth="1"/>
    <col min="5895" max="5895" width="13.140625" style="28" customWidth="1"/>
    <col min="5896" max="5896" width="16" style="28" customWidth="1"/>
    <col min="5897" max="5897" width="16.5703125" style="28" customWidth="1"/>
    <col min="5898" max="5898" width="17" style="28" customWidth="1"/>
    <col min="5899" max="5899" width="11.7109375" style="28" customWidth="1"/>
    <col min="5900" max="5900" width="16.7109375" style="28" customWidth="1"/>
    <col min="5901" max="5901" width="16.42578125" style="28" customWidth="1"/>
    <col min="5902" max="5902" width="15.85546875" style="28" customWidth="1"/>
    <col min="5903" max="5903" width="13" style="28" customWidth="1"/>
    <col min="5904" max="5904" width="13.28515625" style="28" customWidth="1"/>
    <col min="5905" max="5905" width="14.28515625" style="28" customWidth="1"/>
    <col min="5906" max="5906" width="13.42578125" style="28" customWidth="1"/>
    <col min="5907" max="5907" width="10.7109375" style="28" customWidth="1"/>
    <col min="5908" max="5908" width="11.42578125" style="28" customWidth="1"/>
    <col min="5909" max="5909" width="13" style="28" customWidth="1"/>
    <col min="5910" max="5910" width="17.85546875" style="28" customWidth="1"/>
    <col min="5911" max="6144" width="8.85546875" style="28"/>
    <col min="6145" max="6145" width="6.7109375" style="28" customWidth="1"/>
    <col min="6146" max="6146" width="39.85546875" style="28" customWidth="1"/>
    <col min="6147" max="6147" width="17" style="28" customWidth="1"/>
    <col min="6148" max="6148" width="18.7109375" style="28" customWidth="1"/>
    <col min="6149" max="6149" width="15.85546875" style="28" customWidth="1"/>
    <col min="6150" max="6150" width="18" style="28" customWidth="1"/>
    <col min="6151" max="6151" width="13.140625" style="28" customWidth="1"/>
    <col min="6152" max="6152" width="16" style="28" customWidth="1"/>
    <col min="6153" max="6153" width="16.5703125" style="28" customWidth="1"/>
    <col min="6154" max="6154" width="17" style="28" customWidth="1"/>
    <col min="6155" max="6155" width="11.7109375" style="28" customWidth="1"/>
    <col min="6156" max="6156" width="16.7109375" style="28" customWidth="1"/>
    <col min="6157" max="6157" width="16.42578125" style="28" customWidth="1"/>
    <col min="6158" max="6158" width="15.85546875" style="28" customWidth="1"/>
    <col min="6159" max="6159" width="13" style="28" customWidth="1"/>
    <col min="6160" max="6160" width="13.28515625" style="28" customWidth="1"/>
    <col min="6161" max="6161" width="14.28515625" style="28" customWidth="1"/>
    <col min="6162" max="6162" width="13.42578125" style="28" customWidth="1"/>
    <col min="6163" max="6163" width="10.7109375" style="28" customWidth="1"/>
    <col min="6164" max="6164" width="11.42578125" style="28" customWidth="1"/>
    <col min="6165" max="6165" width="13" style="28" customWidth="1"/>
    <col min="6166" max="6166" width="17.85546875" style="28" customWidth="1"/>
    <col min="6167" max="6400" width="8.85546875" style="28"/>
    <col min="6401" max="6401" width="6.7109375" style="28" customWidth="1"/>
    <col min="6402" max="6402" width="39.85546875" style="28" customWidth="1"/>
    <col min="6403" max="6403" width="17" style="28" customWidth="1"/>
    <col min="6404" max="6404" width="18.7109375" style="28" customWidth="1"/>
    <col min="6405" max="6405" width="15.85546875" style="28" customWidth="1"/>
    <col min="6406" max="6406" width="18" style="28" customWidth="1"/>
    <col min="6407" max="6407" width="13.140625" style="28" customWidth="1"/>
    <col min="6408" max="6408" width="16" style="28" customWidth="1"/>
    <col min="6409" max="6409" width="16.5703125" style="28" customWidth="1"/>
    <col min="6410" max="6410" width="17" style="28" customWidth="1"/>
    <col min="6411" max="6411" width="11.7109375" style="28" customWidth="1"/>
    <col min="6412" max="6412" width="16.7109375" style="28" customWidth="1"/>
    <col min="6413" max="6413" width="16.42578125" style="28" customWidth="1"/>
    <col min="6414" max="6414" width="15.85546875" style="28" customWidth="1"/>
    <col min="6415" max="6415" width="13" style="28" customWidth="1"/>
    <col min="6416" max="6416" width="13.28515625" style="28" customWidth="1"/>
    <col min="6417" max="6417" width="14.28515625" style="28" customWidth="1"/>
    <col min="6418" max="6418" width="13.42578125" style="28" customWidth="1"/>
    <col min="6419" max="6419" width="10.7109375" style="28" customWidth="1"/>
    <col min="6420" max="6420" width="11.42578125" style="28" customWidth="1"/>
    <col min="6421" max="6421" width="13" style="28" customWidth="1"/>
    <col min="6422" max="6422" width="17.85546875" style="28" customWidth="1"/>
    <col min="6423" max="6656" width="8.85546875" style="28"/>
    <col min="6657" max="6657" width="6.7109375" style="28" customWidth="1"/>
    <col min="6658" max="6658" width="39.85546875" style="28" customWidth="1"/>
    <col min="6659" max="6659" width="17" style="28" customWidth="1"/>
    <col min="6660" max="6660" width="18.7109375" style="28" customWidth="1"/>
    <col min="6661" max="6661" width="15.85546875" style="28" customWidth="1"/>
    <col min="6662" max="6662" width="18" style="28" customWidth="1"/>
    <col min="6663" max="6663" width="13.140625" style="28" customWidth="1"/>
    <col min="6664" max="6664" width="16" style="28" customWidth="1"/>
    <col min="6665" max="6665" width="16.5703125" style="28" customWidth="1"/>
    <col min="6666" max="6666" width="17" style="28" customWidth="1"/>
    <col min="6667" max="6667" width="11.7109375" style="28" customWidth="1"/>
    <col min="6668" max="6668" width="16.7109375" style="28" customWidth="1"/>
    <col min="6669" max="6669" width="16.42578125" style="28" customWidth="1"/>
    <col min="6670" max="6670" width="15.85546875" style="28" customWidth="1"/>
    <col min="6671" max="6671" width="13" style="28" customWidth="1"/>
    <col min="6672" max="6672" width="13.28515625" style="28" customWidth="1"/>
    <col min="6673" max="6673" width="14.28515625" style="28" customWidth="1"/>
    <col min="6674" max="6674" width="13.42578125" style="28" customWidth="1"/>
    <col min="6675" max="6675" width="10.7109375" style="28" customWidth="1"/>
    <col min="6676" max="6676" width="11.42578125" style="28" customWidth="1"/>
    <col min="6677" max="6677" width="13" style="28" customWidth="1"/>
    <col min="6678" max="6678" width="17.85546875" style="28" customWidth="1"/>
    <col min="6679" max="6912" width="8.85546875" style="28"/>
    <col min="6913" max="6913" width="6.7109375" style="28" customWidth="1"/>
    <col min="6914" max="6914" width="39.85546875" style="28" customWidth="1"/>
    <col min="6915" max="6915" width="17" style="28" customWidth="1"/>
    <col min="6916" max="6916" width="18.7109375" style="28" customWidth="1"/>
    <col min="6917" max="6917" width="15.85546875" style="28" customWidth="1"/>
    <col min="6918" max="6918" width="18" style="28" customWidth="1"/>
    <col min="6919" max="6919" width="13.140625" style="28" customWidth="1"/>
    <col min="6920" max="6920" width="16" style="28" customWidth="1"/>
    <col min="6921" max="6921" width="16.5703125" style="28" customWidth="1"/>
    <col min="6922" max="6922" width="17" style="28" customWidth="1"/>
    <col min="6923" max="6923" width="11.7109375" style="28" customWidth="1"/>
    <col min="6924" max="6924" width="16.7109375" style="28" customWidth="1"/>
    <col min="6925" max="6925" width="16.42578125" style="28" customWidth="1"/>
    <col min="6926" max="6926" width="15.85546875" style="28" customWidth="1"/>
    <col min="6927" max="6927" width="13" style="28" customWidth="1"/>
    <col min="6928" max="6928" width="13.28515625" style="28" customWidth="1"/>
    <col min="6929" max="6929" width="14.28515625" style="28" customWidth="1"/>
    <col min="6930" max="6930" width="13.42578125" style="28" customWidth="1"/>
    <col min="6931" max="6931" width="10.7109375" style="28" customWidth="1"/>
    <col min="6932" max="6932" width="11.42578125" style="28" customWidth="1"/>
    <col min="6933" max="6933" width="13" style="28" customWidth="1"/>
    <col min="6934" max="6934" width="17.85546875" style="28" customWidth="1"/>
    <col min="6935" max="7168" width="8.85546875" style="28"/>
    <col min="7169" max="7169" width="6.7109375" style="28" customWidth="1"/>
    <col min="7170" max="7170" width="39.85546875" style="28" customWidth="1"/>
    <col min="7171" max="7171" width="17" style="28" customWidth="1"/>
    <col min="7172" max="7172" width="18.7109375" style="28" customWidth="1"/>
    <col min="7173" max="7173" width="15.85546875" style="28" customWidth="1"/>
    <col min="7174" max="7174" width="18" style="28" customWidth="1"/>
    <col min="7175" max="7175" width="13.140625" style="28" customWidth="1"/>
    <col min="7176" max="7176" width="16" style="28" customWidth="1"/>
    <col min="7177" max="7177" width="16.5703125" style="28" customWidth="1"/>
    <col min="7178" max="7178" width="17" style="28" customWidth="1"/>
    <col min="7179" max="7179" width="11.7109375" style="28" customWidth="1"/>
    <col min="7180" max="7180" width="16.7109375" style="28" customWidth="1"/>
    <col min="7181" max="7181" width="16.42578125" style="28" customWidth="1"/>
    <col min="7182" max="7182" width="15.85546875" style="28" customWidth="1"/>
    <col min="7183" max="7183" width="13" style="28" customWidth="1"/>
    <col min="7184" max="7184" width="13.28515625" style="28" customWidth="1"/>
    <col min="7185" max="7185" width="14.28515625" style="28" customWidth="1"/>
    <col min="7186" max="7186" width="13.42578125" style="28" customWidth="1"/>
    <col min="7187" max="7187" width="10.7109375" style="28" customWidth="1"/>
    <col min="7188" max="7188" width="11.42578125" style="28" customWidth="1"/>
    <col min="7189" max="7189" width="13" style="28" customWidth="1"/>
    <col min="7190" max="7190" width="17.85546875" style="28" customWidth="1"/>
    <col min="7191" max="7424" width="8.85546875" style="28"/>
    <col min="7425" max="7425" width="6.7109375" style="28" customWidth="1"/>
    <col min="7426" max="7426" width="39.85546875" style="28" customWidth="1"/>
    <col min="7427" max="7427" width="17" style="28" customWidth="1"/>
    <col min="7428" max="7428" width="18.7109375" style="28" customWidth="1"/>
    <col min="7429" max="7429" width="15.85546875" style="28" customWidth="1"/>
    <col min="7430" max="7430" width="18" style="28" customWidth="1"/>
    <col min="7431" max="7431" width="13.140625" style="28" customWidth="1"/>
    <col min="7432" max="7432" width="16" style="28" customWidth="1"/>
    <col min="7433" max="7433" width="16.5703125" style="28" customWidth="1"/>
    <col min="7434" max="7434" width="17" style="28" customWidth="1"/>
    <col min="7435" max="7435" width="11.7109375" style="28" customWidth="1"/>
    <col min="7436" max="7436" width="16.7109375" style="28" customWidth="1"/>
    <col min="7437" max="7437" width="16.42578125" style="28" customWidth="1"/>
    <col min="7438" max="7438" width="15.85546875" style="28" customWidth="1"/>
    <col min="7439" max="7439" width="13" style="28" customWidth="1"/>
    <col min="7440" max="7440" width="13.28515625" style="28" customWidth="1"/>
    <col min="7441" max="7441" width="14.28515625" style="28" customWidth="1"/>
    <col min="7442" max="7442" width="13.42578125" style="28" customWidth="1"/>
    <col min="7443" max="7443" width="10.7109375" style="28" customWidth="1"/>
    <col min="7444" max="7444" width="11.42578125" style="28" customWidth="1"/>
    <col min="7445" max="7445" width="13" style="28" customWidth="1"/>
    <col min="7446" max="7446" width="17.85546875" style="28" customWidth="1"/>
    <col min="7447" max="7680" width="8.85546875" style="28"/>
    <col min="7681" max="7681" width="6.7109375" style="28" customWidth="1"/>
    <col min="7682" max="7682" width="39.85546875" style="28" customWidth="1"/>
    <col min="7683" max="7683" width="17" style="28" customWidth="1"/>
    <col min="7684" max="7684" width="18.7109375" style="28" customWidth="1"/>
    <col min="7685" max="7685" width="15.85546875" style="28" customWidth="1"/>
    <col min="7686" max="7686" width="18" style="28" customWidth="1"/>
    <col min="7687" max="7687" width="13.140625" style="28" customWidth="1"/>
    <col min="7688" max="7688" width="16" style="28" customWidth="1"/>
    <col min="7689" max="7689" width="16.5703125" style="28" customWidth="1"/>
    <col min="7690" max="7690" width="17" style="28" customWidth="1"/>
    <col min="7691" max="7691" width="11.7109375" style="28" customWidth="1"/>
    <col min="7692" max="7692" width="16.7109375" style="28" customWidth="1"/>
    <col min="7693" max="7693" width="16.42578125" style="28" customWidth="1"/>
    <col min="7694" max="7694" width="15.85546875" style="28" customWidth="1"/>
    <col min="7695" max="7695" width="13" style="28" customWidth="1"/>
    <col min="7696" max="7696" width="13.28515625" style="28" customWidth="1"/>
    <col min="7697" max="7697" width="14.28515625" style="28" customWidth="1"/>
    <col min="7698" max="7698" width="13.42578125" style="28" customWidth="1"/>
    <col min="7699" max="7699" width="10.7109375" style="28" customWidth="1"/>
    <col min="7700" max="7700" width="11.42578125" style="28" customWidth="1"/>
    <col min="7701" max="7701" width="13" style="28" customWidth="1"/>
    <col min="7702" max="7702" width="17.85546875" style="28" customWidth="1"/>
    <col min="7703" max="7936" width="8.85546875" style="28"/>
    <col min="7937" max="7937" width="6.7109375" style="28" customWidth="1"/>
    <col min="7938" max="7938" width="39.85546875" style="28" customWidth="1"/>
    <col min="7939" max="7939" width="17" style="28" customWidth="1"/>
    <col min="7940" max="7940" width="18.7109375" style="28" customWidth="1"/>
    <col min="7941" max="7941" width="15.85546875" style="28" customWidth="1"/>
    <col min="7942" max="7942" width="18" style="28" customWidth="1"/>
    <col min="7943" max="7943" width="13.140625" style="28" customWidth="1"/>
    <col min="7944" max="7944" width="16" style="28" customWidth="1"/>
    <col min="7945" max="7945" width="16.5703125" style="28" customWidth="1"/>
    <col min="7946" max="7946" width="17" style="28" customWidth="1"/>
    <col min="7947" max="7947" width="11.7109375" style="28" customWidth="1"/>
    <col min="7948" max="7948" width="16.7109375" style="28" customWidth="1"/>
    <col min="7949" max="7949" width="16.42578125" style="28" customWidth="1"/>
    <col min="7950" max="7950" width="15.85546875" style="28" customWidth="1"/>
    <col min="7951" max="7951" width="13" style="28" customWidth="1"/>
    <col min="7952" max="7952" width="13.28515625" style="28" customWidth="1"/>
    <col min="7953" max="7953" width="14.28515625" style="28" customWidth="1"/>
    <col min="7954" max="7954" width="13.42578125" style="28" customWidth="1"/>
    <col min="7955" max="7955" width="10.7109375" style="28" customWidth="1"/>
    <col min="7956" max="7956" width="11.42578125" style="28" customWidth="1"/>
    <col min="7957" max="7957" width="13" style="28" customWidth="1"/>
    <col min="7958" max="7958" width="17.85546875" style="28" customWidth="1"/>
    <col min="7959" max="8192" width="8.85546875" style="28"/>
    <col min="8193" max="8193" width="6.7109375" style="28" customWidth="1"/>
    <col min="8194" max="8194" width="39.85546875" style="28" customWidth="1"/>
    <col min="8195" max="8195" width="17" style="28" customWidth="1"/>
    <col min="8196" max="8196" width="18.7109375" style="28" customWidth="1"/>
    <col min="8197" max="8197" width="15.85546875" style="28" customWidth="1"/>
    <col min="8198" max="8198" width="18" style="28" customWidth="1"/>
    <col min="8199" max="8199" width="13.140625" style="28" customWidth="1"/>
    <col min="8200" max="8200" width="16" style="28" customWidth="1"/>
    <col min="8201" max="8201" width="16.5703125" style="28" customWidth="1"/>
    <col min="8202" max="8202" width="17" style="28" customWidth="1"/>
    <col min="8203" max="8203" width="11.7109375" style="28" customWidth="1"/>
    <col min="8204" max="8204" width="16.7109375" style="28" customWidth="1"/>
    <col min="8205" max="8205" width="16.42578125" style="28" customWidth="1"/>
    <col min="8206" max="8206" width="15.85546875" style="28" customWidth="1"/>
    <col min="8207" max="8207" width="13" style="28" customWidth="1"/>
    <col min="8208" max="8208" width="13.28515625" style="28" customWidth="1"/>
    <col min="8209" max="8209" width="14.28515625" style="28" customWidth="1"/>
    <col min="8210" max="8210" width="13.42578125" style="28" customWidth="1"/>
    <col min="8211" max="8211" width="10.7109375" style="28" customWidth="1"/>
    <col min="8212" max="8212" width="11.42578125" style="28" customWidth="1"/>
    <col min="8213" max="8213" width="13" style="28" customWidth="1"/>
    <col min="8214" max="8214" width="17.85546875" style="28" customWidth="1"/>
    <col min="8215" max="8448" width="8.85546875" style="28"/>
    <col min="8449" max="8449" width="6.7109375" style="28" customWidth="1"/>
    <col min="8450" max="8450" width="39.85546875" style="28" customWidth="1"/>
    <col min="8451" max="8451" width="17" style="28" customWidth="1"/>
    <col min="8452" max="8452" width="18.7109375" style="28" customWidth="1"/>
    <col min="8453" max="8453" width="15.85546875" style="28" customWidth="1"/>
    <col min="8454" max="8454" width="18" style="28" customWidth="1"/>
    <col min="8455" max="8455" width="13.140625" style="28" customWidth="1"/>
    <col min="8456" max="8456" width="16" style="28" customWidth="1"/>
    <col min="8457" max="8457" width="16.5703125" style="28" customWidth="1"/>
    <col min="8458" max="8458" width="17" style="28" customWidth="1"/>
    <col min="8459" max="8459" width="11.7109375" style="28" customWidth="1"/>
    <col min="8460" max="8460" width="16.7109375" style="28" customWidth="1"/>
    <col min="8461" max="8461" width="16.42578125" style="28" customWidth="1"/>
    <col min="8462" max="8462" width="15.85546875" style="28" customWidth="1"/>
    <col min="8463" max="8463" width="13" style="28" customWidth="1"/>
    <col min="8464" max="8464" width="13.28515625" style="28" customWidth="1"/>
    <col min="8465" max="8465" width="14.28515625" style="28" customWidth="1"/>
    <col min="8466" max="8466" width="13.42578125" style="28" customWidth="1"/>
    <col min="8467" max="8467" width="10.7109375" style="28" customWidth="1"/>
    <col min="8468" max="8468" width="11.42578125" style="28" customWidth="1"/>
    <col min="8469" max="8469" width="13" style="28" customWidth="1"/>
    <col min="8470" max="8470" width="17.85546875" style="28" customWidth="1"/>
    <col min="8471" max="8704" width="8.85546875" style="28"/>
    <col min="8705" max="8705" width="6.7109375" style="28" customWidth="1"/>
    <col min="8706" max="8706" width="39.85546875" style="28" customWidth="1"/>
    <col min="8707" max="8707" width="17" style="28" customWidth="1"/>
    <col min="8708" max="8708" width="18.7109375" style="28" customWidth="1"/>
    <col min="8709" max="8709" width="15.85546875" style="28" customWidth="1"/>
    <col min="8710" max="8710" width="18" style="28" customWidth="1"/>
    <col min="8711" max="8711" width="13.140625" style="28" customWidth="1"/>
    <col min="8712" max="8712" width="16" style="28" customWidth="1"/>
    <col min="8713" max="8713" width="16.5703125" style="28" customWidth="1"/>
    <col min="8714" max="8714" width="17" style="28" customWidth="1"/>
    <col min="8715" max="8715" width="11.7109375" style="28" customWidth="1"/>
    <col min="8716" max="8716" width="16.7109375" style="28" customWidth="1"/>
    <col min="8717" max="8717" width="16.42578125" style="28" customWidth="1"/>
    <col min="8718" max="8718" width="15.85546875" style="28" customWidth="1"/>
    <col min="8719" max="8719" width="13" style="28" customWidth="1"/>
    <col min="8720" max="8720" width="13.28515625" style="28" customWidth="1"/>
    <col min="8721" max="8721" width="14.28515625" style="28" customWidth="1"/>
    <col min="8722" max="8722" width="13.42578125" style="28" customWidth="1"/>
    <col min="8723" max="8723" width="10.7109375" style="28" customWidth="1"/>
    <col min="8724" max="8724" width="11.42578125" style="28" customWidth="1"/>
    <col min="8725" max="8725" width="13" style="28" customWidth="1"/>
    <col min="8726" max="8726" width="17.85546875" style="28" customWidth="1"/>
    <col min="8727" max="8960" width="8.85546875" style="28"/>
    <col min="8961" max="8961" width="6.7109375" style="28" customWidth="1"/>
    <col min="8962" max="8962" width="39.85546875" style="28" customWidth="1"/>
    <col min="8963" max="8963" width="17" style="28" customWidth="1"/>
    <col min="8964" max="8964" width="18.7109375" style="28" customWidth="1"/>
    <col min="8965" max="8965" width="15.85546875" style="28" customWidth="1"/>
    <col min="8966" max="8966" width="18" style="28" customWidth="1"/>
    <col min="8967" max="8967" width="13.140625" style="28" customWidth="1"/>
    <col min="8968" max="8968" width="16" style="28" customWidth="1"/>
    <col min="8969" max="8969" width="16.5703125" style="28" customWidth="1"/>
    <col min="8970" max="8970" width="17" style="28" customWidth="1"/>
    <col min="8971" max="8971" width="11.7109375" style="28" customWidth="1"/>
    <col min="8972" max="8972" width="16.7109375" style="28" customWidth="1"/>
    <col min="8973" max="8973" width="16.42578125" style="28" customWidth="1"/>
    <col min="8974" max="8974" width="15.85546875" style="28" customWidth="1"/>
    <col min="8975" max="8975" width="13" style="28" customWidth="1"/>
    <col min="8976" max="8976" width="13.28515625" style="28" customWidth="1"/>
    <col min="8977" max="8977" width="14.28515625" style="28" customWidth="1"/>
    <col min="8978" max="8978" width="13.42578125" style="28" customWidth="1"/>
    <col min="8979" max="8979" width="10.7109375" style="28" customWidth="1"/>
    <col min="8980" max="8980" width="11.42578125" style="28" customWidth="1"/>
    <col min="8981" max="8981" width="13" style="28" customWidth="1"/>
    <col min="8982" max="8982" width="17.85546875" style="28" customWidth="1"/>
    <col min="8983" max="9216" width="8.85546875" style="28"/>
    <col min="9217" max="9217" width="6.7109375" style="28" customWidth="1"/>
    <col min="9218" max="9218" width="39.85546875" style="28" customWidth="1"/>
    <col min="9219" max="9219" width="17" style="28" customWidth="1"/>
    <col min="9220" max="9220" width="18.7109375" style="28" customWidth="1"/>
    <col min="9221" max="9221" width="15.85546875" style="28" customWidth="1"/>
    <col min="9222" max="9222" width="18" style="28" customWidth="1"/>
    <col min="9223" max="9223" width="13.140625" style="28" customWidth="1"/>
    <col min="9224" max="9224" width="16" style="28" customWidth="1"/>
    <col min="9225" max="9225" width="16.5703125" style="28" customWidth="1"/>
    <col min="9226" max="9226" width="17" style="28" customWidth="1"/>
    <col min="9227" max="9227" width="11.7109375" style="28" customWidth="1"/>
    <col min="9228" max="9228" width="16.7109375" style="28" customWidth="1"/>
    <col min="9229" max="9229" width="16.42578125" style="28" customWidth="1"/>
    <col min="9230" max="9230" width="15.85546875" style="28" customWidth="1"/>
    <col min="9231" max="9231" width="13" style="28" customWidth="1"/>
    <col min="9232" max="9232" width="13.28515625" style="28" customWidth="1"/>
    <col min="9233" max="9233" width="14.28515625" style="28" customWidth="1"/>
    <col min="9234" max="9234" width="13.42578125" style="28" customWidth="1"/>
    <col min="9235" max="9235" width="10.7109375" style="28" customWidth="1"/>
    <col min="9236" max="9236" width="11.42578125" style="28" customWidth="1"/>
    <col min="9237" max="9237" width="13" style="28" customWidth="1"/>
    <col min="9238" max="9238" width="17.85546875" style="28" customWidth="1"/>
    <col min="9239" max="9472" width="8.85546875" style="28"/>
    <col min="9473" max="9473" width="6.7109375" style="28" customWidth="1"/>
    <col min="9474" max="9474" width="39.85546875" style="28" customWidth="1"/>
    <col min="9475" max="9475" width="17" style="28" customWidth="1"/>
    <col min="9476" max="9476" width="18.7109375" style="28" customWidth="1"/>
    <col min="9477" max="9477" width="15.85546875" style="28" customWidth="1"/>
    <col min="9478" max="9478" width="18" style="28" customWidth="1"/>
    <col min="9479" max="9479" width="13.140625" style="28" customWidth="1"/>
    <col min="9480" max="9480" width="16" style="28" customWidth="1"/>
    <col min="9481" max="9481" width="16.5703125" style="28" customWidth="1"/>
    <col min="9482" max="9482" width="17" style="28" customWidth="1"/>
    <col min="9483" max="9483" width="11.7109375" style="28" customWidth="1"/>
    <col min="9484" max="9484" width="16.7109375" style="28" customWidth="1"/>
    <col min="9485" max="9485" width="16.42578125" style="28" customWidth="1"/>
    <col min="9486" max="9486" width="15.85546875" style="28" customWidth="1"/>
    <col min="9487" max="9487" width="13" style="28" customWidth="1"/>
    <col min="9488" max="9488" width="13.28515625" style="28" customWidth="1"/>
    <col min="9489" max="9489" width="14.28515625" style="28" customWidth="1"/>
    <col min="9490" max="9490" width="13.42578125" style="28" customWidth="1"/>
    <col min="9491" max="9491" width="10.7109375" style="28" customWidth="1"/>
    <col min="9492" max="9492" width="11.42578125" style="28" customWidth="1"/>
    <col min="9493" max="9493" width="13" style="28" customWidth="1"/>
    <col min="9494" max="9494" width="17.85546875" style="28" customWidth="1"/>
    <col min="9495" max="9728" width="8.85546875" style="28"/>
    <col min="9729" max="9729" width="6.7109375" style="28" customWidth="1"/>
    <col min="9730" max="9730" width="39.85546875" style="28" customWidth="1"/>
    <col min="9731" max="9731" width="17" style="28" customWidth="1"/>
    <col min="9732" max="9732" width="18.7109375" style="28" customWidth="1"/>
    <col min="9733" max="9733" width="15.85546875" style="28" customWidth="1"/>
    <col min="9734" max="9734" width="18" style="28" customWidth="1"/>
    <col min="9735" max="9735" width="13.140625" style="28" customWidth="1"/>
    <col min="9736" max="9736" width="16" style="28" customWidth="1"/>
    <col min="9737" max="9737" width="16.5703125" style="28" customWidth="1"/>
    <col min="9738" max="9738" width="17" style="28" customWidth="1"/>
    <col min="9739" max="9739" width="11.7109375" style="28" customWidth="1"/>
    <col min="9740" max="9740" width="16.7109375" style="28" customWidth="1"/>
    <col min="9741" max="9741" width="16.42578125" style="28" customWidth="1"/>
    <col min="9742" max="9742" width="15.85546875" style="28" customWidth="1"/>
    <col min="9743" max="9743" width="13" style="28" customWidth="1"/>
    <col min="9744" max="9744" width="13.28515625" style="28" customWidth="1"/>
    <col min="9745" max="9745" width="14.28515625" style="28" customWidth="1"/>
    <col min="9746" max="9746" width="13.42578125" style="28" customWidth="1"/>
    <col min="9747" max="9747" width="10.7109375" style="28" customWidth="1"/>
    <col min="9748" max="9748" width="11.42578125" style="28" customWidth="1"/>
    <col min="9749" max="9749" width="13" style="28" customWidth="1"/>
    <col min="9750" max="9750" width="17.85546875" style="28" customWidth="1"/>
    <col min="9751" max="9984" width="8.85546875" style="28"/>
    <col min="9985" max="9985" width="6.7109375" style="28" customWidth="1"/>
    <col min="9986" max="9986" width="39.85546875" style="28" customWidth="1"/>
    <col min="9987" max="9987" width="17" style="28" customWidth="1"/>
    <col min="9988" max="9988" width="18.7109375" style="28" customWidth="1"/>
    <col min="9989" max="9989" width="15.85546875" style="28" customWidth="1"/>
    <col min="9990" max="9990" width="18" style="28" customWidth="1"/>
    <col min="9991" max="9991" width="13.140625" style="28" customWidth="1"/>
    <col min="9992" max="9992" width="16" style="28" customWidth="1"/>
    <col min="9993" max="9993" width="16.5703125" style="28" customWidth="1"/>
    <col min="9994" max="9994" width="17" style="28" customWidth="1"/>
    <col min="9995" max="9995" width="11.7109375" style="28" customWidth="1"/>
    <col min="9996" max="9996" width="16.7109375" style="28" customWidth="1"/>
    <col min="9997" max="9997" width="16.42578125" style="28" customWidth="1"/>
    <col min="9998" max="9998" width="15.85546875" style="28" customWidth="1"/>
    <col min="9999" max="9999" width="13" style="28" customWidth="1"/>
    <col min="10000" max="10000" width="13.28515625" style="28" customWidth="1"/>
    <col min="10001" max="10001" width="14.28515625" style="28" customWidth="1"/>
    <col min="10002" max="10002" width="13.42578125" style="28" customWidth="1"/>
    <col min="10003" max="10003" width="10.7109375" style="28" customWidth="1"/>
    <col min="10004" max="10004" width="11.42578125" style="28" customWidth="1"/>
    <col min="10005" max="10005" width="13" style="28" customWidth="1"/>
    <col min="10006" max="10006" width="17.85546875" style="28" customWidth="1"/>
    <col min="10007" max="10240" width="8.85546875" style="28"/>
    <col min="10241" max="10241" width="6.7109375" style="28" customWidth="1"/>
    <col min="10242" max="10242" width="39.85546875" style="28" customWidth="1"/>
    <col min="10243" max="10243" width="17" style="28" customWidth="1"/>
    <col min="10244" max="10244" width="18.7109375" style="28" customWidth="1"/>
    <col min="10245" max="10245" width="15.85546875" style="28" customWidth="1"/>
    <col min="10246" max="10246" width="18" style="28" customWidth="1"/>
    <col min="10247" max="10247" width="13.140625" style="28" customWidth="1"/>
    <col min="10248" max="10248" width="16" style="28" customWidth="1"/>
    <col min="10249" max="10249" width="16.5703125" style="28" customWidth="1"/>
    <col min="10250" max="10250" width="17" style="28" customWidth="1"/>
    <col min="10251" max="10251" width="11.7109375" style="28" customWidth="1"/>
    <col min="10252" max="10252" width="16.7109375" style="28" customWidth="1"/>
    <col min="10253" max="10253" width="16.42578125" style="28" customWidth="1"/>
    <col min="10254" max="10254" width="15.85546875" style="28" customWidth="1"/>
    <col min="10255" max="10255" width="13" style="28" customWidth="1"/>
    <col min="10256" max="10256" width="13.28515625" style="28" customWidth="1"/>
    <col min="10257" max="10257" width="14.28515625" style="28" customWidth="1"/>
    <col min="10258" max="10258" width="13.42578125" style="28" customWidth="1"/>
    <col min="10259" max="10259" width="10.7109375" style="28" customWidth="1"/>
    <col min="10260" max="10260" width="11.42578125" style="28" customWidth="1"/>
    <col min="10261" max="10261" width="13" style="28" customWidth="1"/>
    <col min="10262" max="10262" width="17.85546875" style="28" customWidth="1"/>
    <col min="10263" max="10496" width="8.85546875" style="28"/>
    <col min="10497" max="10497" width="6.7109375" style="28" customWidth="1"/>
    <col min="10498" max="10498" width="39.85546875" style="28" customWidth="1"/>
    <col min="10499" max="10499" width="17" style="28" customWidth="1"/>
    <col min="10500" max="10500" width="18.7109375" style="28" customWidth="1"/>
    <col min="10501" max="10501" width="15.85546875" style="28" customWidth="1"/>
    <col min="10502" max="10502" width="18" style="28" customWidth="1"/>
    <col min="10503" max="10503" width="13.140625" style="28" customWidth="1"/>
    <col min="10504" max="10504" width="16" style="28" customWidth="1"/>
    <col min="10505" max="10505" width="16.5703125" style="28" customWidth="1"/>
    <col min="10506" max="10506" width="17" style="28" customWidth="1"/>
    <col min="10507" max="10507" width="11.7109375" style="28" customWidth="1"/>
    <col min="10508" max="10508" width="16.7109375" style="28" customWidth="1"/>
    <col min="10509" max="10509" width="16.42578125" style="28" customWidth="1"/>
    <col min="10510" max="10510" width="15.85546875" style="28" customWidth="1"/>
    <col min="10511" max="10511" width="13" style="28" customWidth="1"/>
    <col min="10512" max="10512" width="13.28515625" style="28" customWidth="1"/>
    <col min="10513" max="10513" width="14.28515625" style="28" customWidth="1"/>
    <col min="10514" max="10514" width="13.42578125" style="28" customWidth="1"/>
    <col min="10515" max="10515" width="10.7109375" style="28" customWidth="1"/>
    <col min="10516" max="10516" width="11.42578125" style="28" customWidth="1"/>
    <col min="10517" max="10517" width="13" style="28" customWidth="1"/>
    <col min="10518" max="10518" width="17.85546875" style="28" customWidth="1"/>
    <col min="10519" max="10752" width="8.85546875" style="28"/>
    <col min="10753" max="10753" width="6.7109375" style="28" customWidth="1"/>
    <col min="10754" max="10754" width="39.85546875" style="28" customWidth="1"/>
    <col min="10755" max="10755" width="17" style="28" customWidth="1"/>
    <col min="10756" max="10756" width="18.7109375" style="28" customWidth="1"/>
    <col min="10757" max="10757" width="15.85546875" style="28" customWidth="1"/>
    <col min="10758" max="10758" width="18" style="28" customWidth="1"/>
    <col min="10759" max="10759" width="13.140625" style="28" customWidth="1"/>
    <col min="10760" max="10760" width="16" style="28" customWidth="1"/>
    <col min="10761" max="10761" width="16.5703125" style="28" customWidth="1"/>
    <col min="10762" max="10762" width="17" style="28" customWidth="1"/>
    <col min="10763" max="10763" width="11.7109375" style="28" customWidth="1"/>
    <col min="10764" max="10764" width="16.7109375" style="28" customWidth="1"/>
    <col min="10765" max="10765" width="16.42578125" style="28" customWidth="1"/>
    <col min="10766" max="10766" width="15.85546875" style="28" customWidth="1"/>
    <col min="10767" max="10767" width="13" style="28" customWidth="1"/>
    <col min="10768" max="10768" width="13.28515625" style="28" customWidth="1"/>
    <col min="10769" max="10769" width="14.28515625" style="28" customWidth="1"/>
    <col min="10770" max="10770" width="13.42578125" style="28" customWidth="1"/>
    <col min="10771" max="10771" width="10.7109375" style="28" customWidth="1"/>
    <col min="10772" max="10772" width="11.42578125" style="28" customWidth="1"/>
    <col min="10773" max="10773" width="13" style="28" customWidth="1"/>
    <col min="10774" max="10774" width="17.85546875" style="28" customWidth="1"/>
    <col min="10775" max="11008" width="8.85546875" style="28"/>
    <col min="11009" max="11009" width="6.7109375" style="28" customWidth="1"/>
    <col min="11010" max="11010" width="39.85546875" style="28" customWidth="1"/>
    <col min="11011" max="11011" width="17" style="28" customWidth="1"/>
    <col min="11012" max="11012" width="18.7109375" style="28" customWidth="1"/>
    <col min="11013" max="11013" width="15.85546875" style="28" customWidth="1"/>
    <col min="11014" max="11014" width="18" style="28" customWidth="1"/>
    <col min="11015" max="11015" width="13.140625" style="28" customWidth="1"/>
    <col min="11016" max="11016" width="16" style="28" customWidth="1"/>
    <col min="11017" max="11017" width="16.5703125" style="28" customWidth="1"/>
    <col min="11018" max="11018" width="17" style="28" customWidth="1"/>
    <col min="11019" max="11019" width="11.7109375" style="28" customWidth="1"/>
    <col min="11020" max="11020" width="16.7109375" style="28" customWidth="1"/>
    <col min="11021" max="11021" width="16.42578125" style="28" customWidth="1"/>
    <col min="11022" max="11022" width="15.85546875" style="28" customWidth="1"/>
    <col min="11023" max="11023" width="13" style="28" customWidth="1"/>
    <col min="11024" max="11024" width="13.28515625" style="28" customWidth="1"/>
    <col min="11025" max="11025" width="14.28515625" style="28" customWidth="1"/>
    <col min="11026" max="11026" width="13.42578125" style="28" customWidth="1"/>
    <col min="11027" max="11027" width="10.7109375" style="28" customWidth="1"/>
    <col min="11028" max="11028" width="11.42578125" style="28" customWidth="1"/>
    <col min="11029" max="11029" width="13" style="28" customWidth="1"/>
    <col min="11030" max="11030" width="17.85546875" style="28" customWidth="1"/>
    <col min="11031" max="11264" width="8.85546875" style="28"/>
    <col min="11265" max="11265" width="6.7109375" style="28" customWidth="1"/>
    <col min="11266" max="11266" width="39.85546875" style="28" customWidth="1"/>
    <col min="11267" max="11267" width="17" style="28" customWidth="1"/>
    <col min="11268" max="11268" width="18.7109375" style="28" customWidth="1"/>
    <col min="11269" max="11269" width="15.85546875" style="28" customWidth="1"/>
    <col min="11270" max="11270" width="18" style="28" customWidth="1"/>
    <col min="11271" max="11271" width="13.140625" style="28" customWidth="1"/>
    <col min="11272" max="11272" width="16" style="28" customWidth="1"/>
    <col min="11273" max="11273" width="16.5703125" style="28" customWidth="1"/>
    <col min="11274" max="11274" width="17" style="28" customWidth="1"/>
    <col min="11275" max="11275" width="11.7109375" style="28" customWidth="1"/>
    <col min="11276" max="11276" width="16.7109375" style="28" customWidth="1"/>
    <col min="11277" max="11277" width="16.42578125" style="28" customWidth="1"/>
    <col min="11278" max="11278" width="15.85546875" style="28" customWidth="1"/>
    <col min="11279" max="11279" width="13" style="28" customWidth="1"/>
    <col min="11280" max="11280" width="13.28515625" style="28" customWidth="1"/>
    <col min="11281" max="11281" width="14.28515625" style="28" customWidth="1"/>
    <col min="11282" max="11282" width="13.42578125" style="28" customWidth="1"/>
    <col min="11283" max="11283" width="10.7109375" style="28" customWidth="1"/>
    <col min="11284" max="11284" width="11.42578125" style="28" customWidth="1"/>
    <col min="11285" max="11285" width="13" style="28" customWidth="1"/>
    <col min="11286" max="11286" width="17.85546875" style="28" customWidth="1"/>
    <col min="11287" max="11520" width="8.85546875" style="28"/>
    <col min="11521" max="11521" width="6.7109375" style="28" customWidth="1"/>
    <col min="11522" max="11522" width="39.85546875" style="28" customWidth="1"/>
    <col min="11523" max="11523" width="17" style="28" customWidth="1"/>
    <col min="11524" max="11524" width="18.7109375" style="28" customWidth="1"/>
    <col min="11525" max="11525" width="15.85546875" style="28" customWidth="1"/>
    <col min="11526" max="11526" width="18" style="28" customWidth="1"/>
    <col min="11527" max="11527" width="13.140625" style="28" customWidth="1"/>
    <col min="11528" max="11528" width="16" style="28" customWidth="1"/>
    <col min="11529" max="11529" width="16.5703125" style="28" customWidth="1"/>
    <col min="11530" max="11530" width="17" style="28" customWidth="1"/>
    <col min="11531" max="11531" width="11.7109375" style="28" customWidth="1"/>
    <col min="11532" max="11532" width="16.7109375" style="28" customWidth="1"/>
    <col min="11533" max="11533" width="16.42578125" style="28" customWidth="1"/>
    <col min="11534" max="11534" width="15.85546875" style="28" customWidth="1"/>
    <col min="11535" max="11535" width="13" style="28" customWidth="1"/>
    <col min="11536" max="11536" width="13.28515625" style="28" customWidth="1"/>
    <col min="11537" max="11537" width="14.28515625" style="28" customWidth="1"/>
    <col min="11538" max="11538" width="13.42578125" style="28" customWidth="1"/>
    <col min="11539" max="11539" width="10.7109375" style="28" customWidth="1"/>
    <col min="11540" max="11540" width="11.42578125" style="28" customWidth="1"/>
    <col min="11541" max="11541" width="13" style="28" customWidth="1"/>
    <col min="11542" max="11542" width="17.85546875" style="28" customWidth="1"/>
    <col min="11543" max="11776" width="8.85546875" style="28"/>
    <col min="11777" max="11777" width="6.7109375" style="28" customWidth="1"/>
    <col min="11778" max="11778" width="39.85546875" style="28" customWidth="1"/>
    <col min="11779" max="11779" width="17" style="28" customWidth="1"/>
    <col min="11780" max="11780" width="18.7109375" style="28" customWidth="1"/>
    <col min="11781" max="11781" width="15.85546875" style="28" customWidth="1"/>
    <col min="11782" max="11782" width="18" style="28" customWidth="1"/>
    <col min="11783" max="11783" width="13.140625" style="28" customWidth="1"/>
    <col min="11784" max="11784" width="16" style="28" customWidth="1"/>
    <col min="11785" max="11785" width="16.5703125" style="28" customWidth="1"/>
    <col min="11786" max="11786" width="17" style="28" customWidth="1"/>
    <col min="11787" max="11787" width="11.7109375" style="28" customWidth="1"/>
    <col min="11788" max="11788" width="16.7109375" style="28" customWidth="1"/>
    <col min="11789" max="11789" width="16.42578125" style="28" customWidth="1"/>
    <col min="11790" max="11790" width="15.85546875" style="28" customWidth="1"/>
    <col min="11791" max="11791" width="13" style="28" customWidth="1"/>
    <col min="11792" max="11792" width="13.28515625" style="28" customWidth="1"/>
    <col min="11793" max="11793" width="14.28515625" style="28" customWidth="1"/>
    <col min="11794" max="11794" width="13.42578125" style="28" customWidth="1"/>
    <col min="11795" max="11795" width="10.7109375" style="28" customWidth="1"/>
    <col min="11796" max="11796" width="11.42578125" style="28" customWidth="1"/>
    <col min="11797" max="11797" width="13" style="28" customWidth="1"/>
    <col min="11798" max="11798" width="17.85546875" style="28" customWidth="1"/>
    <col min="11799" max="12032" width="8.85546875" style="28"/>
    <col min="12033" max="12033" width="6.7109375" style="28" customWidth="1"/>
    <col min="12034" max="12034" width="39.85546875" style="28" customWidth="1"/>
    <col min="12035" max="12035" width="17" style="28" customWidth="1"/>
    <col min="12036" max="12036" width="18.7109375" style="28" customWidth="1"/>
    <col min="12037" max="12037" width="15.85546875" style="28" customWidth="1"/>
    <col min="12038" max="12038" width="18" style="28" customWidth="1"/>
    <col min="12039" max="12039" width="13.140625" style="28" customWidth="1"/>
    <col min="12040" max="12040" width="16" style="28" customWidth="1"/>
    <col min="12041" max="12041" width="16.5703125" style="28" customWidth="1"/>
    <col min="12042" max="12042" width="17" style="28" customWidth="1"/>
    <col min="12043" max="12043" width="11.7109375" style="28" customWidth="1"/>
    <col min="12044" max="12044" width="16.7109375" style="28" customWidth="1"/>
    <col min="12045" max="12045" width="16.42578125" style="28" customWidth="1"/>
    <col min="12046" max="12046" width="15.85546875" style="28" customWidth="1"/>
    <col min="12047" max="12047" width="13" style="28" customWidth="1"/>
    <col min="12048" max="12048" width="13.28515625" style="28" customWidth="1"/>
    <col min="12049" max="12049" width="14.28515625" style="28" customWidth="1"/>
    <col min="12050" max="12050" width="13.42578125" style="28" customWidth="1"/>
    <col min="12051" max="12051" width="10.7109375" style="28" customWidth="1"/>
    <col min="12052" max="12052" width="11.42578125" style="28" customWidth="1"/>
    <col min="12053" max="12053" width="13" style="28" customWidth="1"/>
    <col min="12054" max="12054" width="17.85546875" style="28" customWidth="1"/>
    <col min="12055" max="12288" width="8.85546875" style="28"/>
    <col min="12289" max="12289" width="6.7109375" style="28" customWidth="1"/>
    <col min="12290" max="12290" width="39.85546875" style="28" customWidth="1"/>
    <col min="12291" max="12291" width="17" style="28" customWidth="1"/>
    <col min="12292" max="12292" width="18.7109375" style="28" customWidth="1"/>
    <col min="12293" max="12293" width="15.85546875" style="28" customWidth="1"/>
    <col min="12294" max="12294" width="18" style="28" customWidth="1"/>
    <col min="12295" max="12295" width="13.140625" style="28" customWidth="1"/>
    <col min="12296" max="12296" width="16" style="28" customWidth="1"/>
    <col min="12297" max="12297" width="16.5703125" style="28" customWidth="1"/>
    <col min="12298" max="12298" width="17" style="28" customWidth="1"/>
    <col min="12299" max="12299" width="11.7109375" style="28" customWidth="1"/>
    <col min="12300" max="12300" width="16.7109375" style="28" customWidth="1"/>
    <col min="12301" max="12301" width="16.42578125" style="28" customWidth="1"/>
    <col min="12302" max="12302" width="15.85546875" style="28" customWidth="1"/>
    <col min="12303" max="12303" width="13" style="28" customWidth="1"/>
    <col min="12304" max="12304" width="13.28515625" style="28" customWidth="1"/>
    <col min="12305" max="12305" width="14.28515625" style="28" customWidth="1"/>
    <col min="12306" max="12306" width="13.42578125" style="28" customWidth="1"/>
    <col min="12307" max="12307" width="10.7109375" style="28" customWidth="1"/>
    <col min="12308" max="12308" width="11.42578125" style="28" customWidth="1"/>
    <col min="12309" max="12309" width="13" style="28" customWidth="1"/>
    <col min="12310" max="12310" width="17.85546875" style="28" customWidth="1"/>
    <col min="12311" max="12544" width="8.85546875" style="28"/>
    <col min="12545" max="12545" width="6.7109375" style="28" customWidth="1"/>
    <col min="12546" max="12546" width="39.85546875" style="28" customWidth="1"/>
    <col min="12547" max="12547" width="17" style="28" customWidth="1"/>
    <col min="12548" max="12548" width="18.7109375" style="28" customWidth="1"/>
    <col min="12549" max="12549" width="15.85546875" style="28" customWidth="1"/>
    <col min="12550" max="12550" width="18" style="28" customWidth="1"/>
    <col min="12551" max="12551" width="13.140625" style="28" customWidth="1"/>
    <col min="12552" max="12552" width="16" style="28" customWidth="1"/>
    <col min="12553" max="12553" width="16.5703125" style="28" customWidth="1"/>
    <col min="12554" max="12554" width="17" style="28" customWidth="1"/>
    <col min="12555" max="12555" width="11.7109375" style="28" customWidth="1"/>
    <col min="12556" max="12556" width="16.7109375" style="28" customWidth="1"/>
    <col min="12557" max="12557" width="16.42578125" style="28" customWidth="1"/>
    <col min="12558" max="12558" width="15.85546875" style="28" customWidth="1"/>
    <col min="12559" max="12559" width="13" style="28" customWidth="1"/>
    <col min="12560" max="12560" width="13.28515625" style="28" customWidth="1"/>
    <col min="12561" max="12561" width="14.28515625" style="28" customWidth="1"/>
    <col min="12562" max="12562" width="13.42578125" style="28" customWidth="1"/>
    <col min="12563" max="12563" width="10.7109375" style="28" customWidth="1"/>
    <col min="12564" max="12564" width="11.42578125" style="28" customWidth="1"/>
    <col min="12565" max="12565" width="13" style="28" customWidth="1"/>
    <col min="12566" max="12566" width="17.85546875" style="28" customWidth="1"/>
    <col min="12567" max="12800" width="8.85546875" style="28"/>
    <col min="12801" max="12801" width="6.7109375" style="28" customWidth="1"/>
    <col min="12802" max="12802" width="39.85546875" style="28" customWidth="1"/>
    <col min="12803" max="12803" width="17" style="28" customWidth="1"/>
    <col min="12804" max="12804" width="18.7109375" style="28" customWidth="1"/>
    <col min="12805" max="12805" width="15.85546875" style="28" customWidth="1"/>
    <col min="12806" max="12806" width="18" style="28" customWidth="1"/>
    <col min="12807" max="12807" width="13.140625" style="28" customWidth="1"/>
    <col min="12808" max="12808" width="16" style="28" customWidth="1"/>
    <col min="12809" max="12809" width="16.5703125" style="28" customWidth="1"/>
    <col min="12810" max="12810" width="17" style="28" customWidth="1"/>
    <col min="12811" max="12811" width="11.7109375" style="28" customWidth="1"/>
    <col min="12812" max="12812" width="16.7109375" style="28" customWidth="1"/>
    <col min="12813" max="12813" width="16.42578125" style="28" customWidth="1"/>
    <col min="12814" max="12814" width="15.85546875" style="28" customWidth="1"/>
    <col min="12815" max="12815" width="13" style="28" customWidth="1"/>
    <col min="12816" max="12816" width="13.28515625" style="28" customWidth="1"/>
    <col min="12817" max="12817" width="14.28515625" style="28" customWidth="1"/>
    <col min="12818" max="12818" width="13.42578125" style="28" customWidth="1"/>
    <col min="12819" max="12819" width="10.7109375" style="28" customWidth="1"/>
    <col min="12820" max="12820" width="11.42578125" style="28" customWidth="1"/>
    <col min="12821" max="12821" width="13" style="28" customWidth="1"/>
    <col min="12822" max="12822" width="17.85546875" style="28" customWidth="1"/>
    <col min="12823" max="13056" width="8.85546875" style="28"/>
    <col min="13057" max="13057" width="6.7109375" style="28" customWidth="1"/>
    <col min="13058" max="13058" width="39.85546875" style="28" customWidth="1"/>
    <col min="13059" max="13059" width="17" style="28" customWidth="1"/>
    <col min="13060" max="13060" width="18.7109375" style="28" customWidth="1"/>
    <col min="13061" max="13061" width="15.85546875" style="28" customWidth="1"/>
    <col min="13062" max="13062" width="18" style="28" customWidth="1"/>
    <col min="13063" max="13063" width="13.140625" style="28" customWidth="1"/>
    <col min="13064" max="13064" width="16" style="28" customWidth="1"/>
    <col min="13065" max="13065" width="16.5703125" style="28" customWidth="1"/>
    <col min="13066" max="13066" width="17" style="28" customWidth="1"/>
    <col min="13067" max="13067" width="11.7109375" style="28" customWidth="1"/>
    <col min="13068" max="13068" width="16.7109375" style="28" customWidth="1"/>
    <col min="13069" max="13069" width="16.42578125" style="28" customWidth="1"/>
    <col min="13070" max="13070" width="15.85546875" style="28" customWidth="1"/>
    <col min="13071" max="13071" width="13" style="28" customWidth="1"/>
    <col min="13072" max="13072" width="13.28515625" style="28" customWidth="1"/>
    <col min="13073" max="13073" width="14.28515625" style="28" customWidth="1"/>
    <col min="13074" max="13074" width="13.42578125" style="28" customWidth="1"/>
    <col min="13075" max="13075" width="10.7109375" style="28" customWidth="1"/>
    <col min="13076" max="13076" width="11.42578125" style="28" customWidth="1"/>
    <col min="13077" max="13077" width="13" style="28" customWidth="1"/>
    <col min="13078" max="13078" width="17.85546875" style="28" customWidth="1"/>
    <col min="13079" max="13312" width="8.85546875" style="28"/>
    <col min="13313" max="13313" width="6.7109375" style="28" customWidth="1"/>
    <col min="13314" max="13314" width="39.85546875" style="28" customWidth="1"/>
    <col min="13315" max="13315" width="17" style="28" customWidth="1"/>
    <col min="13316" max="13316" width="18.7109375" style="28" customWidth="1"/>
    <col min="13317" max="13317" width="15.85546875" style="28" customWidth="1"/>
    <col min="13318" max="13318" width="18" style="28" customWidth="1"/>
    <col min="13319" max="13319" width="13.140625" style="28" customWidth="1"/>
    <col min="13320" max="13320" width="16" style="28" customWidth="1"/>
    <col min="13321" max="13321" width="16.5703125" style="28" customWidth="1"/>
    <col min="13322" max="13322" width="17" style="28" customWidth="1"/>
    <col min="13323" max="13323" width="11.7109375" style="28" customWidth="1"/>
    <col min="13324" max="13324" width="16.7109375" style="28" customWidth="1"/>
    <col min="13325" max="13325" width="16.42578125" style="28" customWidth="1"/>
    <col min="13326" max="13326" width="15.85546875" style="28" customWidth="1"/>
    <col min="13327" max="13327" width="13" style="28" customWidth="1"/>
    <col min="13328" max="13328" width="13.28515625" style="28" customWidth="1"/>
    <col min="13329" max="13329" width="14.28515625" style="28" customWidth="1"/>
    <col min="13330" max="13330" width="13.42578125" style="28" customWidth="1"/>
    <col min="13331" max="13331" width="10.7109375" style="28" customWidth="1"/>
    <col min="13332" max="13332" width="11.42578125" style="28" customWidth="1"/>
    <col min="13333" max="13333" width="13" style="28" customWidth="1"/>
    <col min="13334" max="13334" width="17.85546875" style="28" customWidth="1"/>
    <col min="13335" max="13568" width="8.85546875" style="28"/>
    <col min="13569" max="13569" width="6.7109375" style="28" customWidth="1"/>
    <col min="13570" max="13570" width="39.85546875" style="28" customWidth="1"/>
    <col min="13571" max="13571" width="17" style="28" customWidth="1"/>
    <col min="13572" max="13572" width="18.7109375" style="28" customWidth="1"/>
    <col min="13573" max="13573" width="15.85546875" style="28" customWidth="1"/>
    <col min="13574" max="13574" width="18" style="28" customWidth="1"/>
    <col min="13575" max="13575" width="13.140625" style="28" customWidth="1"/>
    <col min="13576" max="13576" width="16" style="28" customWidth="1"/>
    <col min="13577" max="13577" width="16.5703125" style="28" customWidth="1"/>
    <col min="13578" max="13578" width="17" style="28" customWidth="1"/>
    <col min="13579" max="13579" width="11.7109375" style="28" customWidth="1"/>
    <col min="13580" max="13580" width="16.7109375" style="28" customWidth="1"/>
    <col min="13581" max="13581" width="16.42578125" style="28" customWidth="1"/>
    <col min="13582" max="13582" width="15.85546875" style="28" customWidth="1"/>
    <col min="13583" max="13583" width="13" style="28" customWidth="1"/>
    <col min="13584" max="13584" width="13.28515625" style="28" customWidth="1"/>
    <col min="13585" max="13585" width="14.28515625" style="28" customWidth="1"/>
    <col min="13586" max="13586" width="13.42578125" style="28" customWidth="1"/>
    <col min="13587" max="13587" width="10.7109375" style="28" customWidth="1"/>
    <col min="13588" max="13588" width="11.42578125" style="28" customWidth="1"/>
    <col min="13589" max="13589" width="13" style="28" customWidth="1"/>
    <col min="13590" max="13590" width="17.85546875" style="28" customWidth="1"/>
    <col min="13591" max="13824" width="8.85546875" style="28"/>
    <col min="13825" max="13825" width="6.7109375" style="28" customWidth="1"/>
    <col min="13826" max="13826" width="39.85546875" style="28" customWidth="1"/>
    <col min="13827" max="13827" width="17" style="28" customWidth="1"/>
    <col min="13828" max="13828" width="18.7109375" style="28" customWidth="1"/>
    <col min="13829" max="13829" width="15.85546875" style="28" customWidth="1"/>
    <col min="13830" max="13830" width="18" style="28" customWidth="1"/>
    <col min="13831" max="13831" width="13.140625" style="28" customWidth="1"/>
    <col min="13832" max="13832" width="16" style="28" customWidth="1"/>
    <col min="13833" max="13833" width="16.5703125" style="28" customWidth="1"/>
    <col min="13834" max="13834" width="17" style="28" customWidth="1"/>
    <col min="13835" max="13835" width="11.7109375" style="28" customWidth="1"/>
    <col min="13836" max="13836" width="16.7109375" style="28" customWidth="1"/>
    <col min="13837" max="13837" width="16.42578125" style="28" customWidth="1"/>
    <col min="13838" max="13838" width="15.85546875" style="28" customWidth="1"/>
    <col min="13839" max="13839" width="13" style="28" customWidth="1"/>
    <col min="13840" max="13840" width="13.28515625" style="28" customWidth="1"/>
    <col min="13841" max="13841" width="14.28515625" style="28" customWidth="1"/>
    <col min="13842" max="13842" width="13.42578125" style="28" customWidth="1"/>
    <col min="13843" max="13843" width="10.7109375" style="28" customWidth="1"/>
    <col min="13844" max="13844" width="11.42578125" style="28" customWidth="1"/>
    <col min="13845" max="13845" width="13" style="28" customWidth="1"/>
    <col min="13846" max="13846" width="17.85546875" style="28" customWidth="1"/>
    <col min="13847" max="14080" width="8.85546875" style="28"/>
    <col min="14081" max="14081" width="6.7109375" style="28" customWidth="1"/>
    <col min="14082" max="14082" width="39.85546875" style="28" customWidth="1"/>
    <col min="14083" max="14083" width="17" style="28" customWidth="1"/>
    <col min="14084" max="14084" width="18.7109375" style="28" customWidth="1"/>
    <col min="14085" max="14085" width="15.85546875" style="28" customWidth="1"/>
    <col min="14086" max="14086" width="18" style="28" customWidth="1"/>
    <col min="14087" max="14087" width="13.140625" style="28" customWidth="1"/>
    <col min="14088" max="14088" width="16" style="28" customWidth="1"/>
    <col min="14089" max="14089" width="16.5703125" style="28" customWidth="1"/>
    <col min="14090" max="14090" width="17" style="28" customWidth="1"/>
    <col min="14091" max="14091" width="11.7109375" style="28" customWidth="1"/>
    <col min="14092" max="14092" width="16.7109375" style="28" customWidth="1"/>
    <col min="14093" max="14093" width="16.42578125" style="28" customWidth="1"/>
    <col min="14094" max="14094" width="15.85546875" style="28" customWidth="1"/>
    <col min="14095" max="14095" width="13" style="28" customWidth="1"/>
    <col min="14096" max="14096" width="13.28515625" style="28" customWidth="1"/>
    <col min="14097" max="14097" width="14.28515625" style="28" customWidth="1"/>
    <col min="14098" max="14098" width="13.42578125" style="28" customWidth="1"/>
    <col min="14099" max="14099" width="10.7109375" style="28" customWidth="1"/>
    <col min="14100" max="14100" width="11.42578125" style="28" customWidth="1"/>
    <col min="14101" max="14101" width="13" style="28" customWidth="1"/>
    <col min="14102" max="14102" width="17.85546875" style="28" customWidth="1"/>
    <col min="14103" max="14336" width="8.85546875" style="28"/>
    <col min="14337" max="14337" width="6.7109375" style="28" customWidth="1"/>
    <col min="14338" max="14338" width="39.85546875" style="28" customWidth="1"/>
    <col min="14339" max="14339" width="17" style="28" customWidth="1"/>
    <col min="14340" max="14340" width="18.7109375" style="28" customWidth="1"/>
    <col min="14341" max="14341" width="15.85546875" style="28" customWidth="1"/>
    <col min="14342" max="14342" width="18" style="28" customWidth="1"/>
    <col min="14343" max="14343" width="13.140625" style="28" customWidth="1"/>
    <col min="14344" max="14344" width="16" style="28" customWidth="1"/>
    <col min="14345" max="14345" width="16.5703125" style="28" customWidth="1"/>
    <col min="14346" max="14346" width="17" style="28" customWidth="1"/>
    <col min="14347" max="14347" width="11.7109375" style="28" customWidth="1"/>
    <col min="14348" max="14348" width="16.7109375" style="28" customWidth="1"/>
    <col min="14349" max="14349" width="16.42578125" style="28" customWidth="1"/>
    <col min="14350" max="14350" width="15.85546875" style="28" customWidth="1"/>
    <col min="14351" max="14351" width="13" style="28" customWidth="1"/>
    <col min="14352" max="14352" width="13.28515625" style="28" customWidth="1"/>
    <col min="14353" max="14353" width="14.28515625" style="28" customWidth="1"/>
    <col min="14354" max="14354" width="13.42578125" style="28" customWidth="1"/>
    <col min="14355" max="14355" width="10.7109375" style="28" customWidth="1"/>
    <col min="14356" max="14356" width="11.42578125" style="28" customWidth="1"/>
    <col min="14357" max="14357" width="13" style="28" customWidth="1"/>
    <col min="14358" max="14358" width="17.85546875" style="28" customWidth="1"/>
    <col min="14359" max="14592" width="8.85546875" style="28"/>
    <col min="14593" max="14593" width="6.7109375" style="28" customWidth="1"/>
    <col min="14594" max="14594" width="39.85546875" style="28" customWidth="1"/>
    <col min="14595" max="14595" width="17" style="28" customWidth="1"/>
    <col min="14596" max="14596" width="18.7109375" style="28" customWidth="1"/>
    <col min="14597" max="14597" width="15.85546875" style="28" customWidth="1"/>
    <col min="14598" max="14598" width="18" style="28" customWidth="1"/>
    <col min="14599" max="14599" width="13.140625" style="28" customWidth="1"/>
    <col min="14600" max="14600" width="16" style="28" customWidth="1"/>
    <col min="14601" max="14601" width="16.5703125" style="28" customWidth="1"/>
    <col min="14602" max="14602" width="17" style="28" customWidth="1"/>
    <col min="14603" max="14603" width="11.7109375" style="28" customWidth="1"/>
    <col min="14604" max="14604" width="16.7109375" style="28" customWidth="1"/>
    <col min="14605" max="14605" width="16.42578125" style="28" customWidth="1"/>
    <col min="14606" max="14606" width="15.85546875" style="28" customWidth="1"/>
    <col min="14607" max="14607" width="13" style="28" customWidth="1"/>
    <col min="14608" max="14608" width="13.28515625" style="28" customWidth="1"/>
    <col min="14609" max="14609" width="14.28515625" style="28" customWidth="1"/>
    <col min="14610" max="14610" width="13.42578125" style="28" customWidth="1"/>
    <col min="14611" max="14611" width="10.7109375" style="28" customWidth="1"/>
    <col min="14612" max="14612" width="11.42578125" style="28" customWidth="1"/>
    <col min="14613" max="14613" width="13" style="28" customWidth="1"/>
    <col min="14614" max="14614" width="17.85546875" style="28" customWidth="1"/>
    <col min="14615" max="14848" width="8.85546875" style="28"/>
    <col min="14849" max="14849" width="6.7109375" style="28" customWidth="1"/>
    <col min="14850" max="14850" width="39.85546875" style="28" customWidth="1"/>
    <col min="14851" max="14851" width="17" style="28" customWidth="1"/>
    <col min="14852" max="14852" width="18.7109375" style="28" customWidth="1"/>
    <col min="14853" max="14853" width="15.85546875" style="28" customWidth="1"/>
    <col min="14854" max="14854" width="18" style="28" customWidth="1"/>
    <col min="14855" max="14855" width="13.140625" style="28" customWidth="1"/>
    <col min="14856" max="14856" width="16" style="28" customWidth="1"/>
    <col min="14857" max="14857" width="16.5703125" style="28" customWidth="1"/>
    <col min="14858" max="14858" width="17" style="28" customWidth="1"/>
    <col min="14859" max="14859" width="11.7109375" style="28" customWidth="1"/>
    <col min="14860" max="14860" width="16.7109375" style="28" customWidth="1"/>
    <col min="14861" max="14861" width="16.42578125" style="28" customWidth="1"/>
    <col min="14862" max="14862" width="15.85546875" style="28" customWidth="1"/>
    <col min="14863" max="14863" width="13" style="28" customWidth="1"/>
    <col min="14864" max="14864" width="13.28515625" style="28" customWidth="1"/>
    <col min="14865" max="14865" width="14.28515625" style="28" customWidth="1"/>
    <col min="14866" max="14866" width="13.42578125" style="28" customWidth="1"/>
    <col min="14867" max="14867" width="10.7109375" style="28" customWidth="1"/>
    <col min="14868" max="14868" width="11.42578125" style="28" customWidth="1"/>
    <col min="14869" max="14869" width="13" style="28" customWidth="1"/>
    <col min="14870" max="14870" width="17.85546875" style="28" customWidth="1"/>
    <col min="14871" max="15104" width="8.85546875" style="28"/>
    <col min="15105" max="15105" width="6.7109375" style="28" customWidth="1"/>
    <col min="15106" max="15106" width="39.85546875" style="28" customWidth="1"/>
    <col min="15107" max="15107" width="17" style="28" customWidth="1"/>
    <col min="15108" max="15108" width="18.7109375" style="28" customWidth="1"/>
    <col min="15109" max="15109" width="15.85546875" style="28" customWidth="1"/>
    <col min="15110" max="15110" width="18" style="28" customWidth="1"/>
    <col min="15111" max="15111" width="13.140625" style="28" customWidth="1"/>
    <col min="15112" max="15112" width="16" style="28" customWidth="1"/>
    <col min="15113" max="15113" width="16.5703125" style="28" customWidth="1"/>
    <col min="15114" max="15114" width="17" style="28" customWidth="1"/>
    <col min="15115" max="15115" width="11.7109375" style="28" customWidth="1"/>
    <col min="15116" max="15116" width="16.7109375" style="28" customWidth="1"/>
    <col min="15117" max="15117" width="16.42578125" style="28" customWidth="1"/>
    <col min="15118" max="15118" width="15.85546875" style="28" customWidth="1"/>
    <col min="15119" max="15119" width="13" style="28" customWidth="1"/>
    <col min="15120" max="15120" width="13.28515625" style="28" customWidth="1"/>
    <col min="15121" max="15121" width="14.28515625" style="28" customWidth="1"/>
    <col min="15122" max="15122" width="13.42578125" style="28" customWidth="1"/>
    <col min="15123" max="15123" width="10.7109375" style="28" customWidth="1"/>
    <col min="15124" max="15124" width="11.42578125" style="28" customWidth="1"/>
    <col min="15125" max="15125" width="13" style="28" customWidth="1"/>
    <col min="15126" max="15126" width="17.85546875" style="28" customWidth="1"/>
    <col min="15127" max="15360" width="8.85546875" style="28"/>
    <col min="15361" max="15361" width="6.7109375" style="28" customWidth="1"/>
    <col min="15362" max="15362" width="39.85546875" style="28" customWidth="1"/>
    <col min="15363" max="15363" width="17" style="28" customWidth="1"/>
    <col min="15364" max="15364" width="18.7109375" style="28" customWidth="1"/>
    <col min="15365" max="15365" width="15.85546875" style="28" customWidth="1"/>
    <col min="15366" max="15366" width="18" style="28" customWidth="1"/>
    <col min="15367" max="15367" width="13.140625" style="28" customWidth="1"/>
    <col min="15368" max="15368" width="16" style="28" customWidth="1"/>
    <col min="15369" max="15369" width="16.5703125" style="28" customWidth="1"/>
    <col min="15370" max="15370" width="17" style="28" customWidth="1"/>
    <col min="15371" max="15371" width="11.7109375" style="28" customWidth="1"/>
    <col min="15372" max="15372" width="16.7109375" style="28" customWidth="1"/>
    <col min="15373" max="15373" width="16.42578125" style="28" customWidth="1"/>
    <col min="15374" max="15374" width="15.85546875" style="28" customWidth="1"/>
    <col min="15375" max="15375" width="13" style="28" customWidth="1"/>
    <col min="15376" max="15376" width="13.28515625" style="28" customWidth="1"/>
    <col min="15377" max="15377" width="14.28515625" style="28" customWidth="1"/>
    <col min="15378" max="15378" width="13.42578125" style="28" customWidth="1"/>
    <col min="15379" max="15379" width="10.7109375" style="28" customWidth="1"/>
    <col min="15380" max="15380" width="11.42578125" style="28" customWidth="1"/>
    <col min="15381" max="15381" width="13" style="28" customWidth="1"/>
    <col min="15382" max="15382" width="17.85546875" style="28" customWidth="1"/>
    <col min="15383" max="15616" width="8.85546875" style="28"/>
    <col min="15617" max="15617" width="6.7109375" style="28" customWidth="1"/>
    <col min="15618" max="15618" width="39.85546875" style="28" customWidth="1"/>
    <col min="15619" max="15619" width="17" style="28" customWidth="1"/>
    <col min="15620" max="15620" width="18.7109375" style="28" customWidth="1"/>
    <col min="15621" max="15621" width="15.85546875" style="28" customWidth="1"/>
    <col min="15622" max="15622" width="18" style="28" customWidth="1"/>
    <col min="15623" max="15623" width="13.140625" style="28" customWidth="1"/>
    <col min="15624" max="15624" width="16" style="28" customWidth="1"/>
    <col min="15625" max="15625" width="16.5703125" style="28" customWidth="1"/>
    <col min="15626" max="15626" width="17" style="28" customWidth="1"/>
    <col min="15627" max="15627" width="11.7109375" style="28" customWidth="1"/>
    <col min="15628" max="15628" width="16.7109375" style="28" customWidth="1"/>
    <col min="15629" max="15629" width="16.42578125" style="28" customWidth="1"/>
    <col min="15630" max="15630" width="15.85546875" style="28" customWidth="1"/>
    <col min="15631" max="15631" width="13" style="28" customWidth="1"/>
    <col min="15632" max="15632" width="13.28515625" style="28" customWidth="1"/>
    <col min="15633" max="15633" width="14.28515625" style="28" customWidth="1"/>
    <col min="15634" max="15634" width="13.42578125" style="28" customWidth="1"/>
    <col min="15635" max="15635" width="10.7109375" style="28" customWidth="1"/>
    <col min="15636" max="15636" width="11.42578125" style="28" customWidth="1"/>
    <col min="15637" max="15637" width="13" style="28" customWidth="1"/>
    <col min="15638" max="15638" width="17.85546875" style="28" customWidth="1"/>
    <col min="15639" max="15872" width="8.85546875" style="28"/>
    <col min="15873" max="15873" width="6.7109375" style="28" customWidth="1"/>
    <col min="15874" max="15874" width="39.85546875" style="28" customWidth="1"/>
    <col min="15875" max="15875" width="17" style="28" customWidth="1"/>
    <col min="15876" max="15876" width="18.7109375" style="28" customWidth="1"/>
    <col min="15877" max="15877" width="15.85546875" style="28" customWidth="1"/>
    <col min="15878" max="15878" width="18" style="28" customWidth="1"/>
    <col min="15879" max="15879" width="13.140625" style="28" customWidth="1"/>
    <col min="15880" max="15880" width="16" style="28" customWidth="1"/>
    <col min="15881" max="15881" width="16.5703125" style="28" customWidth="1"/>
    <col min="15882" max="15882" width="17" style="28" customWidth="1"/>
    <col min="15883" max="15883" width="11.7109375" style="28" customWidth="1"/>
    <col min="15884" max="15884" width="16.7109375" style="28" customWidth="1"/>
    <col min="15885" max="15885" width="16.42578125" style="28" customWidth="1"/>
    <col min="15886" max="15886" width="15.85546875" style="28" customWidth="1"/>
    <col min="15887" max="15887" width="13" style="28" customWidth="1"/>
    <col min="15888" max="15888" width="13.28515625" style="28" customWidth="1"/>
    <col min="15889" max="15889" width="14.28515625" style="28" customWidth="1"/>
    <col min="15890" max="15890" width="13.42578125" style="28" customWidth="1"/>
    <col min="15891" max="15891" width="10.7109375" style="28" customWidth="1"/>
    <col min="15892" max="15892" width="11.42578125" style="28" customWidth="1"/>
    <col min="15893" max="15893" width="13" style="28" customWidth="1"/>
    <col min="15894" max="15894" width="17.85546875" style="28" customWidth="1"/>
    <col min="15895" max="16128" width="8.85546875" style="28"/>
    <col min="16129" max="16129" width="6.7109375" style="28" customWidth="1"/>
    <col min="16130" max="16130" width="39.85546875" style="28" customWidth="1"/>
    <col min="16131" max="16131" width="17" style="28" customWidth="1"/>
    <col min="16132" max="16132" width="18.7109375" style="28" customWidth="1"/>
    <col min="16133" max="16133" width="15.85546875" style="28" customWidth="1"/>
    <col min="16134" max="16134" width="18" style="28" customWidth="1"/>
    <col min="16135" max="16135" width="13.140625" style="28" customWidth="1"/>
    <col min="16136" max="16136" width="16" style="28" customWidth="1"/>
    <col min="16137" max="16137" width="16.5703125" style="28" customWidth="1"/>
    <col min="16138" max="16138" width="17" style="28" customWidth="1"/>
    <col min="16139" max="16139" width="11.7109375" style="28" customWidth="1"/>
    <col min="16140" max="16140" width="16.7109375" style="28" customWidth="1"/>
    <col min="16141" max="16141" width="16.42578125" style="28" customWidth="1"/>
    <col min="16142" max="16142" width="15.85546875" style="28" customWidth="1"/>
    <col min="16143" max="16143" width="13" style="28" customWidth="1"/>
    <col min="16144" max="16144" width="13.28515625" style="28" customWidth="1"/>
    <col min="16145" max="16145" width="14.28515625" style="28" customWidth="1"/>
    <col min="16146" max="16146" width="13.42578125" style="28" customWidth="1"/>
    <col min="16147" max="16147" width="10.7109375" style="28" customWidth="1"/>
    <col min="16148" max="16148" width="11.42578125" style="28" customWidth="1"/>
    <col min="16149" max="16149" width="13" style="28" customWidth="1"/>
    <col min="16150" max="16150" width="17.85546875" style="28" customWidth="1"/>
    <col min="16151" max="16384" width="8.85546875" style="28"/>
  </cols>
  <sheetData>
    <row r="1" spans="1:22" ht="16.5" customHeight="1" x14ac:dyDescent="0.25">
      <c r="L1" s="29"/>
      <c r="M1" s="29"/>
      <c r="P1" s="468" t="s">
        <v>63</v>
      </c>
      <c r="Q1" s="468"/>
    </row>
    <row r="2" spans="1:22" ht="16.5" customHeight="1" x14ac:dyDescent="0.25">
      <c r="L2" s="29"/>
      <c r="M2" s="29"/>
      <c r="N2" s="468" t="s">
        <v>64</v>
      </c>
      <c r="O2" s="468"/>
      <c r="P2" s="468"/>
      <c r="Q2" s="468"/>
    </row>
    <row r="3" spans="1:22" ht="16.5" customHeight="1" x14ac:dyDescent="0.25">
      <c r="L3" s="29"/>
      <c r="M3" s="29"/>
      <c r="N3" s="468" t="s">
        <v>65</v>
      </c>
      <c r="O3" s="468"/>
      <c r="P3" s="468"/>
      <c r="Q3" s="468"/>
    </row>
    <row r="4" spans="1:22" ht="18" customHeight="1" x14ac:dyDescent="0.25">
      <c r="L4" s="29"/>
      <c r="M4" s="29"/>
      <c r="N4" s="468" t="s">
        <v>66</v>
      </c>
      <c r="O4" s="468"/>
      <c r="P4" s="468"/>
      <c r="Q4" s="468"/>
    </row>
    <row r="5" spans="1:22" ht="18" customHeight="1" x14ac:dyDescent="0.25">
      <c r="L5" s="29"/>
      <c r="M5" s="29"/>
      <c r="N5" s="468" t="s">
        <v>67</v>
      </c>
      <c r="O5" s="468"/>
      <c r="P5" s="468"/>
      <c r="Q5" s="468"/>
    </row>
    <row r="6" spans="1:22" ht="18.75" customHeight="1" x14ac:dyDescent="0.25">
      <c r="L6" s="29"/>
      <c r="M6" s="29"/>
    </row>
    <row r="7" spans="1:22" customFormat="1" ht="17.25" customHeight="1" x14ac:dyDescent="0.3">
      <c r="A7" s="464" t="s">
        <v>68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30"/>
    </row>
    <row r="8" spans="1:22" customFormat="1" ht="18" customHeight="1" x14ac:dyDescent="0.3">
      <c r="A8" s="465" t="s">
        <v>69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31"/>
    </row>
    <row r="9" spans="1:22" customFormat="1" ht="16.5" customHeight="1" x14ac:dyDescent="0.3">
      <c r="A9" s="465" t="s">
        <v>70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31"/>
    </row>
    <row r="10" spans="1:22" customFormat="1" ht="18" customHeight="1" x14ac:dyDescent="0.3">
      <c r="A10" s="539" t="s">
        <v>134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30"/>
    </row>
    <row r="11" spans="1:22" customFormat="1" ht="18.75" customHeight="1" x14ac:dyDescent="0.3">
      <c r="A11" s="466" t="s">
        <v>588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30"/>
    </row>
    <row r="12" spans="1:22" customFormat="1" ht="19.5" customHeight="1" x14ac:dyDescent="0.25">
      <c r="A12" s="467" t="s">
        <v>72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32"/>
    </row>
    <row r="13" spans="1:22" customFormat="1" ht="19.5" customHeight="1" x14ac:dyDescent="0.25">
      <c r="A13" s="78"/>
      <c r="B13" s="78"/>
      <c r="C13" s="78"/>
      <c r="D13" s="267"/>
      <c r="E13" s="267"/>
      <c r="F13" s="267"/>
      <c r="G13" s="26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32"/>
    </row>
    <row r="14" spans="1:22" customFormat="1" ht="19.5" customHeight="1" x14ac:dyDescent="0.25">
      <c r="A14" s="538" t="s">
        <v>379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78"/>
      <c r="R14" s="32"/>
    </row>
    <row r="15" spans="1:22" customFormat="1" ht="18.75" customHeight="1" x14ac:dyDescent="0.25">
      <c r="A15" s="463" t="s">
        <v>7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33"/>
    </row>
    <row r="16" spans="1:22" ht="24.75" customHeight="1" x14ac:dyDescent="0.25">
      <c r="A16" s="469" t="s">
        <v>73</v>
      </c>
      <c r="B16" s="486" t="s">
        <v>0</v>
      </c>
      <c r="C16" s="489" t="s">
        <v>533</v>
      </c>
      <c r="D16" s="469" t="s">
        <v>343</v>
      </c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89" t="s">
        <v>344</v>
      </c>
      <c r="Q16" s="489" t="s">
        <v>345</v>
      </c>
      <c r="R16" s="34"/>
      <c r="S16" s="34"/>
      <c r="T16" s="34"/>
      <c r="U16" s="34"/>
      <c r="V16" s="35"/>
    </row>
    <row r="17" spans="1:22" ht="21" customHeight="1" x14ac:dyDescent="0.25">
      <c r="A17" s="469"/>
      <c r="B17" s="487"/>
      <c r="C17" s="489"/>
      <c r="D17" s="540" t="s">
        <v>10</v>
      </c>
      <c r="E17" s="540"/>
      <c r="F17" s="540"/>
      <c r="G17" s="540"/>
      <c r="H17" s="469" t="s">
        <v>74</v>
      </c>
      <c r="I17" s="469"/>
      <c r="J17" s="469"/>
      <c r="K17" s="469"/>
      <c r="L17" s="470" t="s">
        <v>75</v>
      </c>
      <c r="M17" s="471"/>
      <c r="N17" s="471"/>
      <c r="O17" s="472"/>
      <c r="P17" s="489"/>
      <c r="Q17" s="489"/>
      <c r="R17" s="36"/>
      <c r="S17" s="36"/>
      <c r="T17" s="36"/>
      <c r="U17" s="36"/>
      <c r="V17" s="36"/>
    </row>
    <row r="18" spans="1:22" ht="27" customHeight="1" x14ac:dyDescent="0.25">
      <c r="A18" s="469"/>
      <c r="B18" s="487"/>
      <c r="C18" s="489"/>
      <c r="D18" s="540"/>
      <c r="E18" s="540"/>
      <c r="F18" s="540"/>
      <c r="G18" s="540"/>
      <c r="H18" s="469"/>
      <c r="I18" s="469"/>
      <c r="J18" s="469"/>
      <c r="K18" s="469"/>
      <c r="L18" s="473"/>
      <c r="M18" s="474"/>
      <c r="N18" s="474"/>
      <c r="O18" s="475"/>
      <c r="P18" s="489"/>
      <c r="Q18" s="489"/>
      <c r="R18" s="36"/>
      <c r="S18" s="36"/>
      <c r="T18" s="36"/>
      <c r="U18" s="36"/>
      <c r="V18" s="36"/>
    </row>
    <row r="19" spans="1:22" ht="22.5" customHeight="1" x14ac:dyDescent="0.25">
      <c r="A19" s="469"/>
      <c r="B19" s="487"/>
      <c r="C19" s="489"/>
      <c r="D19" s="541" t="s">
        <v>76</v>
      </c>
      <c r="E19" s="543" t="s">
        <v>13</v>
      </c>
      <c r="F19" s="544"/>
      <c r="G19" s="545"/>
      <c r="H19" s="476" t="s">
        <v>76</v>
      </c>
      <c r="I19" s="478" t="s">
        <v>13</v>
      </c>
      <c r="J19" s="479"/>
      <c r="K19" s="480"/>
      <c r="L19" s="476" t="s">
        <v>76</v>
      </c>
      <c r="M19" s="478" t="s">
        <v>13</v>
      </c>
      <c r="N19" s="479"/>
      <c r="O19" s="480"/>
      <c r="P19" s="489"/>
      <c r="Q19" s="489"/>
      <c r="R19" s="36"/>
      <c r="S19" s="36"/>
      <c r="T19" s="36"/>
      <c r="U19" s="36"/>
      <c r="V19" s="36"/>
    </row>
    <row r="20" spans="1:22" ht="45" customHeight="1" x14ac:dyDescent="0.25">
      <c r="A20" s="469"/>
      <c r="B20" s="488"/>
      <c r="C20" s="489"/>
      <c r="D20" s="542"/>
      <c r="E20" s="268" t="s">
        <v>4</v>
      </c>
      <c r="F20" s="268" t="s">
        <v>1</v>
      </c>
      <c r="G20" s="269" t="s">
        <v>14</v>
      </c>
      <c r="H20" s="477"/>
      <c r="I20" s="37" t="s">
        <v>4</v>
      </c>
      <c r="J20" s="37" t="s">
        <v>1</v>
      </c>
      <c r="K20" s="296" t="s">
        <v>14</v>
      </c>
      <c r="L20" s="477"/>
      <c r="M20" s="37" t="s">
        <v>4</v>
      </c>
      <c r="N20" s="37" t="s">
        <v>1</v>
      </c>
      <c r="O20" s="296" t="s">
        <v>14</v>
      </c>
      <c r="P20" s="489"/>
      <c r="Q20" s="489"/>
      <c r="R20" s="35"/>
      <c r="S20" s="34"/>
      <c r="T20" s="34"/>
      <c r="U20" s="34"/>
      <c r="V20" s="34"/>
    </row>
    <row r="21" spans="1:22" s="40" customFormat="1" ht="41.25" customHeight="1" x14ac:dyDescent="0.25">
      <c r="A21" s="38">
        <v>1</v>
      </c>
      <c r="B21" s="38">
        <v>2</v>
      </c>
      <c r="C21" s="38">
        <v>3</v>
      </c>
      <c r="D21" s="270">
        <v>4</v>
      </c>
      <c r="E21" s="270">
        <v>5</v>
      </c>
      <c r="F21" s="270">
        <v>6</v>
      </c>
      <c r="G21" s="270">
        <v>7</v>
      </c>
      <c r="H21" s="38">
        <v>8</v>
      </c>
      <c r="I21" s="38">
        <v>9</v>
      </c>
      <c r="J21" s="38">
        <v>10</v>
      </c>
      <c r="K21" s="38">
        <v>11</v>
      </c>
      <c r="L21" s="38">
        <v>12</v>
      </c>
      <c r="M21" s="38">
        <v>13</v>
      </c>
      <c r="N21" s="38">
        <v>14</v>
      </c>
      <c r="O21" s="38">
        <v>15</v>
      </c>
      <c r="P21" s="38">
        <v>16</v>
      </c>
      <c r="Q21" s="38">
        <v>17</v>
      </c>
      <c r="R21" s="39"/>
    </row>
    <row r="22" spans="1:22" s="43" customFormat="1" ht="22.5" customHeight="1" x14ac:dyDescent="0.25">
      <c r="A22" s="41"/>
      <c r="B22" s="481" t="s">
        <v>46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3"/>
      <c r="R22" s="42"/>
    </row>
    <row r="23" spans="1:22" s="154" customFormat="1" ht="110.25" customHeight="1" x14ac:dyDescent="0.25">
      <c r="A23" s="344" t="s">
        <v>124</v>
      </c>
      <c r="B23" s="345" t="s">
        <v>135</v>
      </c>
      <c r="C23" s="257">
        <f>C24+C25+C26</f>
        <v>3957.4295000000002</v>
      </c>
      <c r="D23" s="257">
        <f>D24+D25+D26</f>
        <v>3957.4295000000002</v>
      </c>
      <c r="E23" s="257">
        <f>D25</f>
        <v>3002.8</v>
      </c>
      <c r="F23" s="257">
        <f>F27</f>
        <v>954.62950000000001</v>
      </c>
      <c r="G23" s="232">
        <v>0</v>
      </c>
      <c r="H23" s="257">
        <f>H24+H25+H26</f>
        <v>2649.7804299999998</v>
      </c>
      <c r="I23" s="257">
        <f>I24+I25+I26</f>
        <v>1734.8146899999999</v>
      </c>
      <c r="J23" s="257">
        <f>J24+J25+J26</f>
        <v>914.96573999999998</v>
      </c>
      <c r="K23" s="257">
        <f>K24+K25+K26</f>
        <v>0</v>
      </c>
      <c r="L23" s="257">
        <f>M23+N23</f>
        <v>2649.7804299999998</v>
      </c>
      <c r="M23" s="257">
        <f>M25</f>
        <v>1734.8146899999999</v>
      </c>
      <c r="N23" s="257">
        <f>N26+N24</f>
        <v>914.96573999999998</v>
      </c>
      <c r="O23" s="257">
        <f>O24+O57</f>
        <v>0</v>
      </c>
      <c r="P23" s="346">
        <f t="shared" ref="P23:P30" si="0">H23/D23</f>
        <v>0.67</v>
      </c>
      <c r="Q23" s="347">
        <f>L23/D23</f>
        <v>0.67</v>
      </c>
      <c r="R23" s="153"/>
    </row>
    <row r="24" spans="1:22" s="166" customFormat="1" ht="81.75" customHeight="1" x14ac:dyDescent="0.25">
      <c r="A24" s="92" t="s">
        <v>17</v>
      </c>
      <c r="B24" s="348" t="s">
        <v>136</v>
      </c>
      <c r="C24" s="349">
        <v>861.72950000000003</v>
      </c>
      <c r="D24" s="349">
        <f>F24</f>
        <v>861.72950000000003</v>
      </c>
      <c r="E24" s="349">
        <f t="shared" ref="E24:O24" si="1">SUM(E28:E31)</f>
        <v>0</v>
      </c>
      <c r="F24" s="349">
        <v>861.72950000000003</v>
      </c>
      <c r="G24" s="233">
        <f t="shared" si="1"/>
        <v>0</v>
      </c>
      <c r="H24" s="349">
        <f>I24+J24+K24</f>
        <v>861.2944</v>
      </c>
      <c r="I24" s="349">
        <f t="shared" si="1"/>
        <v>0</v>
      </c>
      <c r="J24" s="349">
        <v>861.2944</v>
      </c>
      <c r="K24" s="349">
        <f t="shared" si="1"/>
        <v>0</v>
      </c>
      <c r="L24" s="349">
        <f>M24+N24+O24</f>
        <v>861.2944</v>
      </c>
      <c r="M24" s="349">
        <f t="shared" si="1"/>
        <v>0</v>
      </c>
      <c r="N24" s="349">
        <f>J24</f>
        <v>861.2944</v>
      </c>
      <c r="O24" s="349">
        <f t="shared" si="1"/>
        <v>0</v>
      </c>
      <c r="P24" s="350">
        <f t="shared" si="0"/>
        <v>0.999</v>
      </c>
      <c r="Q24" s="351">
        <f t="shared" ref="Q24:Q34" si="2">L24/D24</f>
        <v>0.999</v>
      </c>
      <c r="R24" s="165"/>
    </row>
    <row r="25" spans="1:22" s="154" customFormat="1" ht="81.75" customHeight="1" x14ac:dyDescent="0.25">
      <c r="A25" s="92" t="s">
        <v>80</v>
      </c>
      <c r="B25" s="352" t="s">
        <v>346</v>
      </c>
      <c r="C25" s="349">
        <v>3002.8</v>
      </c>
      <c r="D25" s="349">
        <f>E25</f>
        <v>3002.8</v>
      </c>
      <c r="E25" s="349">
        <v>3002.8</v>
      </c>
      <c r="F25" s="349">
        <v>0</v>
      </c>
      <c r="G25" s="233">
        <v>0</v>
      </c>
      <c r="H25" s="349">
        <f>I25+J25+K25</f>
        <v>1734.8146899999999</v>
      </c>
      <c r="I25" s="349">
        <v>1734.8146899999999</v>
      </c>
      <c r="J25" s="349">
        <v>0</v>
      </c>
      <c r="K25" s="349">
        <v>0</v>
      </c>
      <c r="L25" s="349">
        <f>M25+N25+O25</f>
        <v>1734.8146899999999</v>
      </c>
      <c r="M25" s="349">
        <f>I25</f>
        <v>1734.8146899999999</v>
      </c>
      <c r="N25" s="349">
        <v>0</v>
      </c>
      <c r="O25" s="349">
        <v>0</v>
      </c>
      <c r="P25" s="350">
        <f t="shared" si="0"/>
        <v>0.57799999999999996</v>
      </c>
      <c r="Q25" s="351">
        <f t="shared" si="2"/>
        <v>0.57799999999999996</v>
      </c>
      <c r="R25" s="153"/>
    </row>
    <row r="26" spans="1:22" s="166" customFormat="1" ht="81.75" customHeight="1" x14ac:dyDescent="0.25">
      <c r="A26" s="92" t="s">
        <v>84</v>
      </c>
      <c r="B26" s="352" t="s">
        <v>347</v>
      </c>
      <c r="C26" s="349">
        <v>92.9</v>
      </c>
      <c r="D26" s="349">
        <f>F26</f>
        <v>92.9</v>
      </c>
      <c r="E26" s="349">
        <v>0</v>
      </c>
      <c r="F26" s="349">
        <v>92.9</v>
      </c>
      <c r="G26" s="233">
        <v>0</v>
      </c>
      <c r="H26" s="349">
        <f>I26+J26+K26</f>
        <v>53.671340000000001</v>
      </c>
      <c r="I26" s="349">
        <v>0</v>
      </c>
      <c r="J26" s="349">
        <v>53.671340000000001</v>
      </c>
      <c r="K26" s="349">
        <v>0</v>
      </c>
      <c r="L26" s="349">
        <f>M26+N26+O26</f>
        <v>53.671340000000001</v>
      </c>
      <c r="M26" s="349">
        <v>0</v>
      </c>
      <c r="N26" s="349">
        <f>J26</f>
        <v>53.671340000000001</v>
      </c>
      <c r="O26" s="349">
        <v>0</v>
      </c>
      <c r="P26" s="350">
        <f t="shared" si="0"/>
        <v>0.57799999999999996</v>
      </c>
      <c r="Q26" s="351">
        <f t="shared" si="2"/>
        <v>0.57799999999999996</v>
      </c>
      <c r="R26" s="165"/>
    </row>
    <row r="27" spans="1:22" s="166" customFormat="1" ht="81.75" customHeight="1" x14ac:dyDescent="0.25">
      <c r="A27" s="92"/>
      <c r="B27" s="352" t="s">
        <v>348</v>
      </c>
      <c r="C27" s="349">
        <f>C26+C25+C24</f>
        <v>3957.4295000000002</v>
      </c>
      <c r="D27" s="349">
        <f>D26+D25+D24</f>
        <v>3957.4295000000002</v>
      </c>
      <c r="E27" s="349">
        <f>E25</f>
        <v>3002.8</v>
      </c>
      <c r="F27" s="349">
        <f>D26+D24</f>
        <v>954.62950000000001</v>
      </c>
      <c r="G27" s="233">
        <v>0</v>
      </c>
      <c r="H27" s="349">
        <f>I27+J27+K27</f>
        <v>2649.7804299999998</v>
      </c>
      <c r="I27" s="349">
        <f>I24+I25+I26</f>
        <v>1734.8146899999999</v>
      </c>
      <c r="J27" s="349">
        <f>J26+J24</f>
        <v>914.96573999999998</v>
      </c>
      <c r="K27" s="349">
        <v>0</v>
      </c>
      <c r="L27" s="349">
        <f>M27+N27+O27</f>
        <v>2649.7804299999998</v>
      </c>
      <c r="M27" s="349">
        <f>I27</f>
        <v>1734.8146899999999</v>
      </c>
      <c r="N27" s="349">
        <f>J27</f>
        <v>914.96573999999998</v>
      </c>
      <c r="O27" s="349">
        <v>0</v>
      </c>
      <c r="P27" s="350">
        <f t="shared" si="0"/>
        <v>0.67</v>
      </c>
      <c r="Q27" s="351">
        <f t="shared" si="2"/>
        <v>0.67</v>
      </c>
      <c r="R27" s="165"/>
    </row>
    <row r="28" spans="1:22" s="154" customFormat="1" ht="56.25" customHeight="1" x14ac:dyDescent="0.25">
      <c r="A28" s="86" t="s">
        <v>20</v>
      </c>
      <c r="B28" s="82" t="s">
        <v>137</v>
      </c>
      <c r="C28" s="232">
        <f>C29+C30</f>
        <v>5956.59</v>
      </c>
      <c r="D28" s="244">
        <f>D29+D30</f>
        <v>5956.59</v>
      </c>
      <c r="E28" s="244">
        <v>0</v>
      </c>
      <c r="F28" s="245">
        <f>F29+F30</f>
        <v>5956.59</v>
      </c>
      <c r="G28" s="245">
        <v>0</v>
      </c>
      <c r="H28" s="244">
        <f>H29+H30</f>
        <v>5835.5648000000001</v>
      </c>
      <c r="I28" s="244">
        <v>0</v>
      </c>
      <c r="J28" s="244">
        <f>J29+J30</f>
        <v>5835.5648000000001</v>
      </c>
      <c r="K28" s="244">
        <v>0</v>
      </c>
      <c r="L28" s="244">
        <f>L29+L30</f>
        <v>5835.5648000000001</v>
      </c>
      <c r="M28" s="244">
        <v>0</v>
      </c>
      <c r="N28" s="244">
        <f>N29+N30</f>
        <v>5835.5648000000001</v>
      </c>
      <c r="O28" s="353">
        <v>0</v>
      </c>
      <c r="P28" s="346">
        <f t="shared" si="0"/>
        <v>0.98</v>
      </c>
      <c r="Q28" s="354">
        <f t="shared" si="2"/>
        <v>0.98</v>
      </c>
      <c r="R28" s="153"/>
    </row>
    <row r="29" spans="1:22" s="166" customFormat="1" ht="109.5" customHeight="1" x14ac:dyDescent="0.25">
      <c r="A29" s="92" t="s">
        <v>21</v>
      </c>
      <c r="B29" s="81" t="s">
        <v>138</v>
      </c>
      <c r="C29" s="233">
        <v>5956.59</v>
      </c>
      <c r="D29" s="227">
        <f>F29</f>
        <v>5956.59</v>
      </c>
      <c r="E29" s="227">
        <v>0</v>
      </c>
      <c r="F29" s="228">
        <v>5956.59</v>
      </c>
      <c r="G29" s="228">
        <v>0</v>
      </c>
      <c r="H29" s="227">
        <f>I29+J29+K29</f>
        <v>5835.5648000000001</v>
      </c>
      <c r="I29" s="227">
        <v>0</v>
      </c>
      <c r="J29" s="227">
        <v>5835.5648000000001</v>
      </c>
      <c r="K29" s="227">
        <v>0</v>
      </c>
      <c r="L29" s="227">
        <f>M29+N29+O29</f>
        <v>5835.5648000000001</v>
      </c>
      <c r="M29" s="227">
        <v>0</v>
      </c>
      <c r="N29" s="227">
        <v>5835.5648000000001</v>
      </c>
      <c r="O29" s="247">
        <v>0</v>
      </c>
      <c r="P29" s="350">
        <f t="shared" si="0"/>
        <v>0.98</v>
      </c>
      <c r="Q29" s="351">
        <f t="shared" si="2"/>
        <v>0.98</v>
      </c>
      <c r="R29" s="165"/>
    </row>
    <row r="30" spans="1:22" s="164" customFormat="1" ht="88.5" hidden="1" customHeight="1" x14ac:dyDescent="0.25">
      <c r="A30" s="48" t="s">
        <v>139</v>
      </c>
      <c r="B30" s="49" t="s">
        <v>140</v>
      </c>
      <c r="C30" s="223">
        <v>0</v>
      </c>
      <c r="D30" s="272">
        <f>E30+F30+G30</f>
        <v>0</v>
      </c>
      <c r="E30" s="272">
        <v>0</v>
      </c>
      <c r="F30" s="271">
        <v>0</v>
      </c>
      <c r="G30" s="271">
        <v>0</v>
      </c>
      <c r="H30" s="230">
        <f>I30+J30+K30</f>
        <v>0</v>
      </c>
      <c r="I30" s="230">
        <v>0</v>
      </c>
      <c r="J30" s="230">
        <v>0</v>
      </c>
      <c r="K30" s="230">
        <v>0</v>
      </c>
      <c r="L30" s="230">
        <f>M30+N30+O30</f>
        <v>0</v>
      </c>
      <c r="M30" s="230">
        <v>0</v>
      </c>
      <c r="N30" s="230">
        <f>J30</f>
        <v>0</v>
      </c>
      <c r="O30" s="231">
        <v>0</v>
      </c>
      <c r="P30" s="80" t="e">
        <f t="shared" si="0"/>
        <v>#DIV/0!</v>
      </c>
      <c r="Q30" s="108" t="e">
        <f t="shared" si="2"/>
        <v>#DIV/0!</v>
      </c>
      <c r="R30" s="163"/>
    </row>
    <row r="31" spans="1:22" s="43" customFormat="1" ht="87" customHeight="1" x14ac:dyDescent="0.25">
      <c r="A31" s="60" t="s">
        <v>125</v>
      </c>
      <c r="B31" s="82" t="s">
        <v>141</v>
      </c>
      <c r="C31" s="232">
        <f>C32+C33+C39+C41</f>
        <v>30753.482629999999</v>
      </c>
      <c r="D31" s="232">
        <f t="shared" ref="D31:O31" si="3">D32+D33+D39+D41</f>
        <v>30753.482629999999</v>
      </c>
      <c r="E31" s="232">
        <f t="shared" si="3"/>
        <v>0</v>
      </c>
      <c r="F31" s="232">
        <f t="shared" si="3"/>
        <v>30753.482629999999</v>
      </c>
      <c r="G31" s="232">
        <f t="shared" si="3"/>
        <v>0</v>
      </c>
      <c r="H31" s="232">
        <f t="shared" si="3"/>
        <v>26617.166010000001</v>
      </c>
      <c r="I31" s="232">
        <f t="shared" si="3"/>
        <v>0</v>
      </c>
      <c r="J31" s="232">
        <f t="shared" si="3"/>
        <v>26617.166010000001</v>
      </c>
      <c r="K31" s="232">
        <f t="shared" si="3"/>
        <v>0</v>
      </c>
      <c r="L31" s="232">
        <f t="shared" si="3"/>
        <v>26617.166010000001</v>
      </c>
      <c r="M31" s="232">
        <f t="shared" si="3"/>
        <v>0</v>
      </c>
      <c r="N31" s="232">
        <f t="shared" si="3"/>
        <v>26617.166010000001</v>
      </c>
      <c r="O31" s="232">
        <f t="shared" si="3"/>
        <v>0</v>
      </c>
      <c r="P31" s="79">
        <f>L31/D31</f>
        <v>0.86599999999999999</v>
      </c>
      <c r="Q31" s="90">
        <f t="shared" si="2"/>
        <v>0.86599999999999999</v>
      </c>
      <c r="R31" s="42"/>
    </row>
    <row r="32" spans="1:22" s="164" customFormat="1" ht="102" hidden="1" customHeight="1" x14ac:dyDescent="0.25">
      <c r="A32" s="48" t="s">
        <v>126</v>
      </c>
      <c r="B32" s="49" t="s">
        <v>142</v>
      </c>
      <c r="C32" s="223">
        <v>0</v>
      </c>
      <c r="D32" s="230">
        <f>F32</f>
        <v>0</v>
      </c>
      <c r="E32" s="230">
        <v>0</v>
      </c>
      <c r="F32" s="229">
        <v>0</v>
      </c>
      <c r="G32" s="229">
        <v>0</v>
      </c>
      <c r="H32" s="230">
        <f>J32</f>
        <v>0</v>
      </c>
      <c r="I32" s="230">
        <v>0</v>
      </c>
      <c r="J32" s="230">
        <v>0</v>
      </c>
      <c r="K32" s="230">
        <v>0</v>
      </c>
      <c r="L32" s="230">
        <f>N32</f>
        <v>0</v>
      </c>
      <c r="M32" s="230">
        <v>0</v>
      </c>
      <c r="N32" s="230">
        <f>J32</f>
        <v>0</v>
      </c>
      <c r="O32" s="231">
        <v>0</v>
      </c>
      <c r="P32" s="80" t="e">
        <f t="shared" ref="P32:P37" si="4">H32/D32</f>
        <v>#DIV/0!</v>
      </c>
      <c r="Q32" s="91" t="e">
        <f t="shared" si="2"/>
        <v>#DIV/0!</v>
      </c>
      <c r="R32" s="163"/>
    </row>
    <row r="33" spans="1:18" s="154" customFormat="1" ht="66" customHeight="1" x14ac:dyDescent="0.25">
      <c r="A33" s="92" t="s">
        <v>126</v>
      </c>
      <c r="B33" s="81" t="s">
        <v>143</v>
      </c>
      <c r="C33" s="233">
        <f>C34+C35+C36+C37+C38</f>
        <v>174.56389999999999</v>
      </c>
      <c r="D33" s="233">
        <f t="shared" ref="D33:O33" si="5">D34+D35+D36+D37+D38</f>
        <v>174.56389999999999</v>
      </c>
      <c r="E33" s="233">
        <f t="shared" si="5"/>
        <v>0</v>
      </c>
      <c r="F33" s="233">
        <f t="shared" si="5"/>
        <v>174.56389999999999</v>
      </c>
      <c r="G33" s="233">
        <f t="shared" si="5"/>
        <v>0</v>
      </c>
      <c r="H33" s="233">
        <f t="shared" si="5"/>
        <v>174.46414999999999</v>
      </c>
      <c r="I33" s="233">
        <f t="shared" si="5"/>
        <v>0</v>
      </c>
      <c r="J33" s="233">
        <f t="shared" si="5"/>
        <v>174.46414999999999</v>
      </c>
      <c r="K33" s="233">
        <f t="shared" si="5"/>
        <v>0</v>
      </c>
      <c r="L33" s="233">
        <f t="shared" si="5"/>
        <v>174.46414999999999</v>
      </c>
      <c r="M33" s="233">
        <f t="shared" si="5"/>
        <v>0</v>
      </c>
      <c r="N33" s="233">
        <f t="shared" si="5"/>
        <v>174.46414999999999</v>
      </c>
      <c r="O33" s="233">
        <f t="shared" si="5"/>
        <v>0</v>
      </c>
      <c r="P33" s="350">
        <f t="shared" si="4"/>
        <v>0.999</v>
      </c>
      <c r="Q33" s="355">
        <f t="shared" si="2"/>
        <v>0.999</v>
      </c>
      <c r="R33" s="153"/>
    </row>
    <row r="34" spans="1:18" s="154" customFormat="1" ht="66" customHeight="1" x14ac:dyDescent="0.25">
      <c r="A34" s="92"/>
      <c r="B34" s="81" t="s">
        <v>589</v>
      </c>
      <c r="C34" s="233">
        <v>174.56389999999999</v>
      </c>
      <c r="D34" s="227">
        <f>F34</f>
        <v>174.56389999999999</v>
      </c>
      <c r="E34" s="227">
        <v>0</v>
      </c>
      <c r="F34" s="228">
        <v>174.56389999999999</v>
      </c>
      <c r="G34" s="228">
        <v>0</v>
      </c>
      <c r="H34" s="227">
        <f>J34</f>
        <v>174.46414999999999</v>
      </c>
      <c r="I34" s="227">
        <v>0</v>
      </c>
      <c r="J34" s="227">
        <v>174.46414999999999</v>
      </c>
      <c r="K34" s="227">
        <v>0</v>
      </c>
      <c r="L34" s="227">
        <f>N34</f>
        <v>174.46414999999999</v>
      </c>
      <c r="M34" s="227">
        <v>0</v>
      </c>
      <c r="N34" s="227">
        <v>174.46414999999999</v>
      </c>
      <c r="O34" s="247">
        <v>0</v>
      </c>
      <c r="P34" s="350">
        <f t="shared" si="4"/>
        <v>0.999</v>
      </c>
      <c r="Q34" s="355">
        <f t="shared" si="2"/>
        <v>0.999</v>
      </c>
      <c r="R34" s="153"/>
    </row>
    <row r="35" spans="1:18" s="164" customFormat="1" ht="66" hidden="1" customHeight="1" x14ac:dyDescent="0.25">
      <c r="A35" s="92"/>
      <c r="B35" s="81" t="s">
        <v>444</v>
      </c>
      <c r="C35" s="233">
        <v>0</v>
      </c>
      <c r="D35" s="227">
        <f>F35</f>
        <v>0</v>
      </c>
      <c r="E35" s="227">
        <v>0</v>
      </c>
      <c r="F35" s="228">
        <v>0</v>
      </c>
      <c r="G35" s="228">
        <v>0</v>
      </c>
      <c r="H35" s="227">
        <f>J35</f>
        <v>0</v>
      </c>
      <c r="I35" s="227">
        <v>0</v>
      </c>
      <c r="J35" s="227">
        <v>0</v>
      </c>
      <c r="K35" s="227">
        <v>0</v>
      </c>
      <c r="L35" s="227">
        <f>N35</f>
        <v>0</v>
      </c>
      <c r="M35" s="227">
        <v>0</v>
      </c>
      <c r="N35" s="227">
        <f>J35</f>
        <v>0</v>
      </c>
      <c r="O35" s="247">
        <v>0</v>
      </c>
      <c r="P35" s="350" t="e">
        <f t="shared" si="4"/>
        <v>#DIV/0!</v>
      </c>
      <c r="Q35" s="355" t="e">
        <f>L35/D35</f>
        <v>#DIV/0!</v>
      </c>
      <c r="R35" s="163"/>
    </row>
    <row r="36" spans="1:18" s="164" customFormat="1" ht="93" hidden="1" customHeight="1" x14ac:dyDescent="0.25">
      <c r="A36" s="92"/>
      <c r="B36" s="352" t="s">
        <v>445</v>
      </c>
      <c r="C36" s="233">
        <v>0</v>
      </c>
      <c r="D36" s="227">
        <f>F36</f>
        <v>0</v>
      </c>
      <c r="E36" s="227">
        <v>0</v>
      </c>
      <c r="F36" s="228">
        <v>0</v>
      </c>
      <c r="G36" s="228">
        <v>0</v>
      </c>
      <c r="H36" s="227">
        <f>J36</f>
        <v>0</v>
      </c>
      <c r="I36" s="227">
        <v>0</v>
      </c>
      <c r="J36" s="227">
        <v>0</v>
      </c>
      <c r="K36" s="227">
        <v>0</v>
      </c>
      <c r="L36" s="227">
        <f>N36</f>
        <v>0</v>
      </c>
      <c r="M36" s="227">
        <v>0</v>
      </c>
      <c r="N36" s="227">
        <f>J36</f>
        <v>0</v>
      </c>
      <c r="O36" s="247">
        <v>0</v>
      </c>
      <c r="P36" s="350" t="e">
        <f t="shared" si="4"/>
        <v>#DIV/0!</v>
      </c>
      <c r="Q36" s="355" t="e">
        <f>L36/D36</f>
        <v>#DIV/0!</v>
      </c>
      <c r="R36" s="163"/>
    </row>
    <row r="37" spans="1:18" s="164" customFormat="1" ht="93" hidden="1" customHeight="1" x14ac:dyDescent="0.25">
      <c r="A37" s="92"/>
      <c r="B37" s="352" t="s">
        <v>381</v>
      </c>
      <c r="C37" s="233">
        <v>0</v>
      </c>
      <c r="D37" s="227">
        <f>F37</f>
        <v>0</v>
      </c>
      <c r="E37" s="227">
        <v>0</v>
      </c>
      <c r="F37" s="228">
        <v>0</v>
      </c>
      <c r="G37" s="228">
        <v>0</v>
      </c>
      <c r="H37" s="227">
        <f>J37</f>
        <v>0</v>
      </c>
      <c r="I37" s="227">
        <v>0</v>
      </c>
      <c r="J37" s="227">
        <v>0</v>
      </c>
      <c r="K37" s="227">
        <v>0</v>
      </c>
      <c r="L37" s="227">
        <f>N37</f>
        <v>0</v>
      </c>
      <c r="M37" s="227">
        <v>0</v>
      </c>
      <c r="N37" s="227">
        <f>J37</f>
        <v>0</v>
      </c>
      <c r="O37" s="247">
        <v>0</v>
      </c>
      <c r="P37" s="350" t="e">
        <f t="shared" si="4"/>
        <v>#DIV/0!</v>
      </c>
      <c r="Q37" s="355" t="e">
        <f>L37/D37</f>
        <v>#DIV/0!</v>
      </c>
      <c r="R37" s="163"/>
    </row>
    <row r="38" spans="1:18" s="43" customFormat="1" ht="93" hidden="1" customHeight="1" x14ac:dyDescent="0.25">
      <c r="A38" s="92"/>
      <c r="B38" s="352" t="s">
        <v>446</v>
      </c>
      <c r="C38" s="233">
        <v>0</v>
      </c>
      <c r="D38" s="227">
        <f t="shared" ref="D38:D43" si="6">F38</f>
        <v>0</v>
      </c>
      <c r="E38" s="227">
        <v>0</v>
      </c>
      <c r="F38" s="228">
        <v>0</v>
      </c>
      <c r="G38" s="228">
        <v>0</v>
      </c>
      <c r="H38" s="227">
        <f>J38</f>
        <v>0</v>
      </c>
      <c r="I38" s="227">
        <v>0</v>
      </c>
      <c r="J38" s="227">
        <v>0</v>
      </c>
      <c r="K38" s="227">
        <v>0</v>
      </c>
      <c r="L38" s="227">
        <f>N38</f>
        <v>0</v>
      </c>
      <c r="M38" s="227">
        <v>0</v>
      </c>
      <c r="N38" s="227">
        <f>J38</f>
        <v>0</v>
      </c>
      <c r="O38" s="247">
        <v>0</v>
      </c>
      <c r="P38" s="350">
        <v>0</v>
      </c>
      <c r="Q38" s="355">
        <v>0</v>
      </c>
      <c r="R38" s="42"/>
    </row>
    <row r="39" spans="1:18" s="166" customFormat="1" ht="113.25" customHeight="1" x14ac:dyDescent="0.25">
      <c r="A39" s="92" t="s">
        <v>127</v>
      </c>
      <c r="B39" s="352" t="s">
        <v>447</v>
      </c>
      <c r="C39" s="233">
        <f>C40</f>
        <v>29619.131979999998</v>
      </c>
      <c r="D39" s="227">
        <f>D40</f>
        <v>29619.131979999998</v>
      </c>
      <c r="E39" s="227">
        <f t="shared" ref="E39:O39" si="7">E40</f>
        <v>0</v>
      </c>
      <c r="F39" s="227">
        <f t="shared" si="7"/>
        <v>29619.131979999998</v>
      </c>
      <c r="G39" s="227">
        <f t="shared" si="7"/>
        <v>0</v>
      </c>
      <c r="H39" s="227">
        <f t="shared" si="7"/>
        <v>25482.915110000002</v>
      </c>
      <c r="I39" s="227">
        <f t="shared" si="7"/>
        <v>0</v>
      </c>
      <c r="J39" s="227">
        <f t="shared" si="7"/>
        <v>25482.915110000002</v>
      </c>
      <c r="K39" s="227">
        <f t="shared" si="7"/>
        <v>0</v>
      </c>
      <c r="L39" s="227">
        <f t="shared" si="7"/>
        <v>25482.915110000002</v>
      </c>
      <c r="M39" s="227">
        <f t="shared" si="7"/>
        <v>0</v>
      </c>
      <c r="N39" s="227">
        <f t="shared" si="7"/>
        <v>25482.915110000002</v>
      </c>
      <c r="O39" s="227">
        <f t="shared" si="7"/>
        <v>0</v>
      </c>
      <c r="P39" s="350">
        <f>H39/D39</f>
        <v>0.86</v>
      </c>
      <c r="Q39" s="355">
        <f>L39/D39</f>
        <v>0.86</v>
      </c>
      <c r="R39" s="165"/>
    </row>
    <row r="40" spans="1:18" s="166" customFormat="1" ht="93" customHeight="1" x14ac:dyDescent="0.25">
      <c r="A40" s="92"/>
      <c r="B40" s="352" t="s">
        <v>448</v>
      </c>
      <c r="C40" s="233">
        <v>29619.131979999998</v>
      </c>
      <c r="D40" s="227">
        <f>F40</f>
        <v>29619.131979999998</v>
      </c>
      <c r="E40" s="227">
        <v>0</v>
      </c>
      <c r="F40" s="228">
        <v>29619.131979999998</v>
      </c>
      <c r="G40" s="228">
        <v>0</v>
      </c>
      <c r="H40" s="227">
        <f>J40</f>
        <v>25482.915110000002</v>
      </c>
      <c r="I40" s="227">
        <v>0</v>
      </c>
      <c r="J40" s="227">
        <v>25482.915110000002</v>
      </c>
      <c r="K40" s="227">
        <v>0</v>
      </c>
      <c r="L40" s="227">
        <f>N40</f>
        <v>25482.915110000002</v>
      </c>
      <c r="M40" s="227">
        <v>0</v>
      </c>
      <c r="N40" s="227">
        <f>J40</f>
        <v>25482.915110000002</v>
      </c>
      <c r="O40" s="247">
        <v>0</v>
      </c>
      <c r="P40" s="350">
        <f>H40/D40</f>
        <v>0.86</v>
      </c>
      <c r="Q40" s="355">
        <f>L40/D40</f>
        <v>0.86</v>
      </c>
      <c r="R40" s="165"/>
    </row>
    <row r="41" spans="1:18" s="154" customFormat="1" ht="57.75" customHeight="1" x14ac:dyDescent="0.25">
      <c r="A41" s="92" t="s">
        <v>590</v>
      </c>
      <c r="B41" s="352" t="s">
        <v>516</v>
      </c>
      <c r="C41" s="233">
        <f>C42</f>
        <v>959.78674999999998</v>
      </c>
      <c r="D41" s="227">
        <f t="shared" si="6"/>
        <v>959.78674999999998</v>
      </c>
      <c r="E41" s="227">
        <v>0</v>
      </c>
      <c r="F41" s="228">
        <f>F42</f>
        <v>959.78674999999998</v>
      </c>
      <c r="G41" s="228">
        <v>0</v>
      </c>
      <c r="H41" s="227">
        <f>J41</f>
        <v>959.78674999999998</v>
      </c>
      <c r="I41" s="227">
        <f t="shared" ref="I41:N41" si="8">I42</f>
        <v>0</v>
      </c>
      <c r="J41" s="227">
        <f t="shared" si="8"/>
        <v>959.78674999999998</v>
      </c>
      <c r="K41" s="227">
        <f t="shared" si="8"/>
        <v>0</v>
      </c>
      <c r="L41" s="227">
        <f t="shared" si="8"/>
        <v>959.78674999999998</v>
      </c>
      <c r="M41" s="227">
        <f t="shared" si="8"/>
        <v>0</v>
      </c>
      <c r="N41" s="227">
        <f t="shared" si="8"/>
        <v>959.78674999999998</v>
      </c>
      <c r="O41" s="247">
        <v>0</v>
      </c>
      <c r="P41" s="350">
        <f>H41/D41</f>
        <v>1</v>
      </c>
      <c r="Q41" s="355">
        <f>L41/D41</f>
        <v>1</v>
      </c>
      <c r="R41" s="153"/>
    </row>
    <row r="42" spans="1:18" s="154" customFormat="1" ht="93" customHeight="1" x14ac:dyDescent="0.25">
      <c r="A42" s="92"/>
      <c r="B42" s="352" t="s">
        <v>517</v>
      </c>
      <c r="C42" s="233">
        <v>959.78674999999998</v>
      </c>
      <c r="D42" s="227">
        <f t="shared" si="6"/>
        <v>959.78674999999998</v>
      </c>
      <c r="E42" s="227">
        <v>0</v>
      </c>
      <c r="F42" s="228">
        <v>959.78674999999998</v>
      </c>
      <c r="G42" s="228">
        <v>0</v>
      </c>
      <c r="H42" s="227">
        <f>J42</f>
        <v>959.78674999999998</v>
      </c>
      <c r="I42" s="227">
        <v>0</v>
      </c>
      <c r="J42" s="227">
        <v>959.78674999999998</v>
      </c>
      <c r="K42" s="227">
        <v>0</v>
      </c>
      <c r="L42" s="227">
        <f>N42</f>
        <v>959.78674999999998</v>
      </c>
      <c r="M42" s="227">
        <v>0</v>
      </c>
      <c r="N42" s="227">
        <f>J42</f>
        <v>959.78674999999998</v>
      </c>
      <c r="O42" s="247">
        <v>0</v>
      </c>
      <c r="P42" s="350">
        <f>H42/D42</f>
        <v>1</v>
      </c>
      <c r="Q42" s="355">
        <f>L42/D42</f>
        <v>1</v>
      </c>
      <c r="R42" s="153"/>
    </row>
    <row r="43" spans="1:18" s="43" customFormat="1" ht="97.5" hidden="1" customHeight="1" x14ac:dyDescent="0.25">
      <c r="A43" s="48"/>
      <c r="B43" s="106" t="s">
        <v>382</v>
      </c>
      <c r="C43" s="223">
        <v>0</v>
      </c>
      <c r="D43" s="272">
        <f t="shared" si="6"/>
        <v>0</v>
      </c>
      <c r="E43" s="272">
        <v>0</v>
      </c>
      <c r="F43" s="271">
        <f>C43</f>
        <v>0</v>
      </c>
      <c r="G43" s="271">
        <v>0</v>
      </c>
      <c r="H43" s="230">
        <f>J43</f>
        <v>0</v>
      </c>
      <c r="I43" s="230">
        <v>0</v>
      </c>
      <c r="J43" s="230">
        <v>0</v>
      </c>
      <c r="K43" s="230">
        <v>0</v>
      </c>
      <c r="L43" s="230">
        <f>N43</f>
        <v>0</v>
      </c>
      <c r="M43" s="230">
        <v>0</v>
      </c>
      <c r="N43" s="230">
        <f>J43</f>
        <v>0</v>
      </c>
      <c r="O43" s="231">
        <v>0</v>
      </c>
      <c r="P43" s="80">
        <v>0</v>
      </c>
      <c r="Q43" s="91">
        <v>0</v>
      </c>
      <c r="R43" s="42"/>
    </row>
    <row r="44" spans="1:18" s="43" customFormat="1" ht="112.5" hidden="1" customHeight="1" x14ac:dyDescent="0.25">
      <c r="A44" s="60" t="s">
        <v>128</v>
      </c>
      <c r="B44" s="111" t="s">
        <v>383</v>
      </c>
      <c r="C44" s="222">
        <f>C45+C46</f>
        <v>0</v>
      </c>
      <c r="D44" s="273">
        <f>E44+F44+G44</f>
        <v>0</v>
      </c>
      <c r="E44" s="273">
        <f>E45</f>
        <v>0</v>
      </c>
      <c r="F44" s="274">
        <f>F46</f>
        <v>0</v>
      </c>
      <c r="G44" s="274">
        <v>0</v>
      </c>
      <c r="H44" s="224">
        <f>I44+J44</f>
        <v>0</v>
      </c>
      <c r="I44" s="224">
        <f>I45</f>
        <v>0</v>
      </c>
      <c r="J44" s="224">
        <f>J46</f>
        <v>0</v>
      </c>
      <c r="K44" s="224">
        <v>0</v>
      </c>
      <c r="L44" s="224">
        <f>M44+N44</f>
        <v>0</v>
      </c>
      <c r="M44" s="224">
        <f>I44</f>
        <v>0</v>
      </c>
      <c r="N44" s="224">
        <f>J44</f>
        <v>0</v>
      </c>
      <c r="O44" s="226">
        <v>0</v>
      </c>
      <c r="P44" s="79" t="e">
        <f t="shared" ref="P44:P54" si="9">H44/D44</f>
        <v>#DIV/0!</v>
      </c>
      <c r="Q44" s="90" t="e">
        <f t="shared" ref="Q44:Q54" si="10">L44/D44</f>
        <v>#DIV/0!</v>
      </c>
      <c r="R44" s="42"/>
    </row>
    <row r="45" spans="1:18" s="43" customFormat="1" ht="140.25" hidden="1" customHeight="1" x14ac:dyDescent="0.25">
      <c r="A45" s="48" t="s">
        <v>129</v>
      </c>
      <c r="B45" s="106" t="s">
        <v>384</v>
      </c>
      <c r="C45" s="223">
        <v>0</v>
      </c>
      <c r="D45" s="272">
        <f>E45</f>
        <v>0</v>
      </c>
      <c r="E45" s="272">
        <f>C45</f>
        <v>0</v>
      </c>
      <c r="F45" s="271">
        <v>0</v>
      </c>
      <c r="G45" s="271">
        <v>0</v>
      </c>
      <c r="H45" s="230">
        <f>I45</f>
        <v>0</v>
      </c>
      <c r="I45" s="230">
        <f>I47+I49+I50+I48</f>
        <v>0</v>
      </c>
      <c r="J45" s="230">
        <v>0</v>
      </c>
      <c r="K45" s="230">
        <v>0</v>
      </c>
      <c r="L45" s="230">
        <f>M45</f>
        <v>0</v>
      </c>
      <c r="M45" s="230">
        <f>I45</f>
        <v>0</v>
      </c>
      <c r="N45" s="230">
        <v>0</v>
      </c>
      <c r="O45" s="231">
        <v>0</v>
      </c>
      <c r="P45" s="80" t="e">
        <f t="shared" si="9"/>
        <v>#DIV/0!</v>
      </c>
      <c r="Q45" s="91" t="e">
        <f t="shared" si="10"/>
        <v>#DIV/0!</v>
      </c>
      <c r="R45" s="42"/>
    </row>
    <row r="46" spans="1:18" s="43" customFormat="1" ht="127.5" hidden="1" customHeight="1" x14ac:dyDescent="0.25">
      <c r="A46" s="48" t="s">
        <v>380</v>
      </c>
      <c r="B46" s="106" t="s">
        <v>385</v>
      </c>
      <c r="C46" s="223">
        <v>0</v>
      </c>
      <c r="D46" s="272">
        <f>F46</f>
        <v>0</v>
      </c>
      <c r="E46" s="272">
        <v>0</v>
      </c>
      <c r="F46" s="271">
        <f>F47+F48+F49+F50</f>
        <v>0</v>
      </c>
      <c r="G46" s="271">
        <v>0</v>
      </c>
      <c r="H46" s="230">
        <f>J46</f>
        <v>0</v>
      </c>
      <c r="I46" s="230">
        <v>0</v>
      </c>
      <c r="J46" s="230">
        <f>J47+J48+J49+J50</f>
        <v>0</v>
      </c>
      <c r="K46" s="230">
        <v>0</v>
      </c>
      <c r="L46" s="230">
        <f>H46</f>
        <v>0</v>
      </c>
      <c r="M46" s="230">
        <f t="shared" ref="M46:N49" si="11">I46</f>
        <v>0</v>
      </c>
      <c r="N46" s="230">
        <f t="shared" si="11"/>
        <v>0</v>
      </c>
      <c r="O46" s="231">
        <v>0</v>
      </c>
      <c r="P46" s="80" t="e">
        <f t="shared" si="9"/>
        <v>#DIV/0!</v>
      </c>
      <c r="Q46" s="91" t="e">
        <f t="shared" si="10"/>
        <v>#DIV/0!</v>
      </c>
      <c r="R46" s="42"/>
    </row>
    <row r="47" spans="1:18" s="43" customFormat="1" ht="16.5" hidden="1" customHeight="1" x14ac:dyDescent="0.25">
      <c r="A47" s="48"/>
      <c r="B47" s="106" t="s">
        <v>386</v>
      </c>
      <c r="C47" s="223">
        <v>0</v>
      </c>
      <c r="D47" s="272">
        <f>E47+F47+G47</f>
        <v>0</v>
      </c>
      <c r="E47" s="275">
        <v>0</v>
      </c>
      <c r="F47" s="271">
        <v>0</v>
      </c>
      <c r="G47" s="271">
        <v>0</v>
      </c>
      <c r="H47" s="230">
        <f>I47+J47</f>
        <v>0</v>
      </c>
      <c r="I47" s="230">
        <f t="shared" ref="I47:J50" si="12">E47</f>
        <v>0</v>
      </c>
      <c r="J47" s="230">
        <f t="shared" si="12"/>
        <v>0</v>
      </c>
      <c r="K47" s="230">
        <v>0</v>
      </c>
      <c r="L47" s="230">
        <f>H47</f>
        <v>0</v>
      </c>
      <c r="M47" s="230">
        <f t="shared" si="11"/>
        <v>0</v>
      </c>
      <c r="N47" s="230">
        <f t="shared" si="11"/>
        <v>0</v>
      </c>
      <c r="O47" s="231">
        <v>0</v>
      </c>
      <c r="P47" s="80" t="e">
        <f t="shared" si="9"/>
        <v>#DIV/0!</v>
      </c>
      <c r="Q47" s="91" t="e">
        <f t="shared" si="10"/>
        <v>#DIV/0!</v>
      </c>
      <c r="R47" s="42"/>
    </row>
    <row r="48" spans="1:18" s="43" customFormat="1" ht="22.5" hidden="1" customHeight="1" x14ac:dyDescent="0.25">
      <c r="A48" s="48"/>
      <c r="B48" s="106" t="s">
        <v>387</v>
      </c>
      <c r="C48" s="223">
        <v>0</v>
      </c>
      <c r="D48" s="272">
        <f>E48+F48+G48</f>
        <v>0</v>
      </c>
      <c r="E48" s="275">
        <v>0</v>
      </c>
      <c r="F48" s="271">
        <v>0</v>
      </c>
      <c r="G48" s="271">
        <v>0</v>
      </c>
      <c r="H48" s="230">
        <f>I48+J48</f>
        <v>0</v>
      </c>
      <c r="I48" s="230">
        <f t="shared" si="12"/>
        <v>0</v>
      </c>
      <c r="J48" s="230">
        <f t="shared" si="12"/>
        <v>0</v>
      </c>
      <c r="K48" s="230">
        <v>0</v>
      </c>
      <c r="L48" s="230">
        <f>H48</f>
        <v>0</v>
      </c>
      <c r="M48" s="230">
        <f t="shared" si="11"/>
        <v>0</v>
      </c>
      <c r="N48" s="230">
        <f t="shared" si="11"/>
        <v>0</v>
      </c>
      <c r="O48" s="231">
        <v>0</v>
      </c>
      <c r="P48" s="80" t="e">
        <f t="shared" si="9"/>
        <v>#DIV/0!</v>
      </c>
      <c r="Q48" s="91" t="e">
        <f t="shared" si="10"/>
        <v>#DIV/0!</v>
      </c>
      <c r="R48" s="42"/>
    </row>
    <row r="49" spans="1:18" s="43" customFormat="1" ht="48.75" hidden="1" customHeight="1" x14ac:dyDescent="0.25">
      <c r="A49" s="48"/>
      <c r="B49" s="106" t="s">
        <v>413</v>
      </c>
      <c r="C49" s="223">
        <v>0</v>
      </c>
      <c r="D49" s="272">
        <f>E49+F49+G49</f>
        <v>0</v>
      </c>
      <c r="E49" s="275">
        <v>0</v>
      </c>
      <c r="F49" s="271">
        <v>0</v>
      </c>
      <c r="G49" s="271">
        <v>0</v>
      </c>
      <c r="H49" s="230">
        <f>I49+J49</f>
        <v>0</v>
      </c>
      <c r="I49" s="230">
        <f t="shared" si="12"/>
        <v>0</v>
      </c>
      <c r="J49" s="230">
        <f t="shared" si="12"/>
        <v>0</v>
      </c>
      <c r="K49" s="230">
        <v>0</v>
      </c>
      <c r="L49" s="230">
        <f>H49</f>
        <v>0</v>
      </c>
      <c r="M49" s="230">
        <f t="shared" si="11"/>
        <v>0</v>
      </c>
      <c r="N49" s="230">
        <f t="shared" si="11"/>
        <v>0</v>
      </c>
      <c r="O49" s="231">
        <v>0</v>
      </c>
      <c r="P49" s="80" t="e">
        <f t="shared" si="9"/>
        <v>#DIV/0!</v>
      </c>
      <c r="Q49" s="91" t="e">
        <f t="shared" si="10"/>
        <v>#DIV/0!</v>
      </c>
      <c r="R49" s="42"/>
    </row>
    <row r="50" spans="1:18" s="43" customFormat="1" ht="48.75" hidden="1" customHeight="1" x14ac:dyDescent="0.25">
      <c r="A50" s="48"/>
      <c r="B50" s="106" t="s">
        <v>414</v>
      </c>
      <c r="C50" s="223">
        <v>0</v>
      </c>
      <c r="D50" s="272">
        <f>E50+F50+G50</f>
        <v>0</v>
      </c>
      <c r="E50" s="275">
        <v>0</v>
      </c>
      <c r="F50" s="271">
        <v>0</v>
      </c>
      <c r="G50" s="271">
        <v>0</v>
      </c>
      <c r="H50" s="230">
        <f>I50+J50</f>
        <v>0</v>
      </c>
      <c r="I50" s="230">
        <f t="shared" si="12"/>
        <v>0</v>
      </c>
      <c r="J50" s="230">
        <f t="shared" si="12"/>
        <v>0</v>
      </c>
      <c r="K50" s="230">
        <v>0</v>
      </c>
      <c r="L50" s="230">
        <f>H50</f>
        <v>0</v>
      </c>
      <c r="M50" s="230">
        <f>I50</f>
        <v>0</v>
      </c>
      <c r="N50" s="230">
        <f>J50</f>
        <v>0</v>
      </c>
      <c r="O50" s="231">
        <v>0</v>
      </c>
      <c r="P50" s="80" t="e">
        <f t="shared" si="9"/>
        <v>#DIV/0!</v>
      </c>
      <c r="Q50" s="91" t="e">
        <f t="shared" si="10"/>
        <v>#DIV/0!</v>
      </c>
      <c r="R50" s="42"/>
    </row>
    <row r="51" spans="1:18" s="43" customFormat="1" ht="107.25" hidden="1" customHeight="1" x14ac:dyDescent="0.25">
      <c r="A51" s="60" t="s">
        <v>461</v>
      </c>
      <c r="B51" s="111" t="s">
        <v>462</v>
      </c>
      <c r="C51" s="222">
        <f>C52+C53</f>
        <v>0</v>
      </c>
      <c r="D51" s="273">
        <f>D52+D53</f>
        <v>0</v>
      </c>
      <c r="E51" s="273">
        <f t="shared" ref="E51:O51" si="13">E52+E53</f>
        <v>0</v>
      </c>
      <c r="F51" s="273">
        <f t="shared" si="13"/>
        <v>0</v>
      </c>
      <c r="G51" s="273">
        <f t="shared" si="13"/>
        <v>0</v>
      </c>
      <c r="H51" s="224">
        <f t="shared" si="13"/>
        <v>0</v>
      </c>
      <c r="I51" s="224">
        <f t="shared" si="13"/>
        <v>0</v>
      </c>
      <c r="J51" s="224">
        <f t="shared" si="13"/>
        <v>0</v>
      </c>
      <c r="K51" s="224">
        <f t="shared" si="13"/>
        <v>0</v>
      </c>
      <c r="L51" s="224">
        <f>M51+N51</f>
        <v>0</v>
      </c>
      <c r="M51" s="224">
        <f t="shared" si="13"/>
        <v>0</v>
      </c>
      <c r="N51" s="224">
        <f t="shared" si="13"/>
        <v>0</v>
      </c>
      <c r="O51" s="224">
        <f t="shared" si="13"/>
        <v>0</v>
      </c>
      <c r="P51" s="79" t="e">
        <f t="shared" si="9"/>
        <v>#DIV/0!</v>
      </c>
      <c r="Q51" s="90" t="e">
        <f t="shared" si="10"/>
        <v>#DIV/0!</v>
      </c>
      <c r="R51" s="42"/>
    </row>
    <row r="52" spans="1:18" s="43" customFormat="1" ht="48.75" hidden="1" customHeight="1" x14ac:dyDescent="0.25">
      <c r="A52" s="48" t="s">
        <v>463</v>
      </c>
      <c r="B52" s="106" t="s">
        <v>464</v>
      </c>
      <c r="C52" s="223">
        <f>D52</f>
        <v>0</v>
      </c>
      <c r="D52" s="272">
        <f>E52+F52</f>
        <v>0</v>
      </c>
      <c r="E52" s="275">
        <f>E54</f>
        <v>0</v>
      </c>
      <c r="F52" s="271">
        <v>0</v>
      </c>
      <c r="G52" s="271">
        <v>0</v>
      </c>
      <c r="H52" s="230">
        <f>I52+J52</f>
        <v>0</v>
      </c>
      <c r="I52" s="230">
        <v>0</v>
      </c>
      <c r="J52" s="230">
        <v>0</v>
      </c>
      <c r="K52" s="230">
        <v>0</v>
      </c>
      <c r="L52" s="230">
        <f>M52+N52</f>
        <v>0</v>
      </c>
      <c r="M52" s="230">
        <v>0</v>
      </c>
      <c r="N52" s="230">
        <v>0</v>
      </c>
      <c r="O52" s="231">
        <v>0</v>
      </c>
      <c r="P52" s="80" t="e">
        <f t="shared" si="9"/>
        <v>#DIV/0!</v>
      </c>
      <c r="Q52" s="91" t="e">
        <f t="shared" si="10"/>
        <v>#DIV/0!</v>
      </c>
      <c r="R52" s="42"/>
    </row>
    <row r="53" spans="1:18" s="43" customFormat="1" ht="48.75" hidden="1" customHeight="1" x14ac:dyDescent="0.25">
      <c r="A53" s="48" t="s">
        <v>465</v>
      </c>
      <c r="B53" s="106" t="s">
        <v>466</v>
      </c>
      <c r="C53" s="223">
        <f>D53</f>
        <v>0</v>
      </c>
      <c r="D53" s="272">
        <f>E53+F53</f>
        <v>0</v>
      </c>
      <c r="E53" s="275">
        <v>0</v>
      </c>
      <c r="F53" s="275">
        <f t="shared" ref="F53:O53" si="14">F54</f>
        <v>0</v>
      </c>
      <c r="G53" s="275">
        <f t="shared" si="14"/>
        <v>0</v>
      </c>
      <c r="H53" s="230">
        <f>I53+J53</f>
        <v>0</v>
      </c>
      <c r="I53" s="223">
        <v>0</v>
      </c>
      <c r="J53" s="223">
        <v>0</v>
      </c>
      <c r="K53" s="223">
        <f t="shared" si="14"/>
        <v>0</v>
      </c>
      <c r="L53" s="230">
        <f>M53+N53</f>
        <v>0</v>
      </c>
      <c r="M53" s="223">
        <v>0</v>
      </c>
      <c r="N53" s="223">
        <f t="shared" si="14"/>
        <v>0</v>
      </c>
      <c r="O53" s="223">
        <f t="shared" si="14"/>
        <v>0</v>
      </c>
      <c r="P53" s="80" t="e">
        <f t="shared" si="9"/>
        <v>#DIV/0!</v>
      </c>
      <c r="Q53" s="91" t="e">
        <f t="shared" si="10"/>
        <v>#DIV/0!</v>
      </c>
      <c r="R53" s="42"/>
    </row>
    <row r="54" spans="1:18" s="43" customFormat="1" ht="126.75" hidden="1" customHeight="1" x14ac:dyDescent="0.25">
      <c r="A54" s="48"/>
      <c r="B54" s="106" t="s">
        <v>467</v>
      </c>
      <c r="C54" s="223">
        <v>0</v>
      </c>
      <c r="D54" s="272">
        <f>E54+F54</f>
        <v>0</v>
      </c>
      <c r="E54" s="275">
        <v>0</v>
      </c>
      <c r="F54" s="271">
        <v>0</v>
      </c>
      <c r="G54" s="271">
        <v>0</v>
      </c>
      <c r="H54" s="230">
        <f>I54+J54</f>
        <v>0</v>
      </c>
      <c r="I54" s="230">
        <v>0</v>
      </c>
      <c r="J54" s="230">
        <v>0</v>
      </c>
      <c r="K54" s="230">
        <v>0</v>
      </c>
      <c r="L54" s="230">
        <f>M54+N54</f>
        <v>0</v>
      </c>
      <c r="M54" s="230">
        <v>0</v>
      </c>
      <c r="N54" s="230">
        <v>0</v>
      </c>
      <c r="O54" s="231">
        <v>0</v>
      </c>
      <c r="P54" s="80" t="e">
        <f t="shared" si="9"/>
        <v>#DIV/0!</v>
      </c>
      <c r="Q54" s="91" t="e">
        <f t="shared" si="10"/>
        <v>#DIV/0!</v>
      </c>
      <c r="R54" s="42"/>
    </row>
    <row r="55" spans="1:18" s="43" customFormat="1" ht="33.75" customHeight="1" x14ac:dyDescent="0.25">
      <c r="A55" s="83"/>
      <c r="B55" s="84" t="s">
        <v>130</v>
      </c>
      <c r="C55" s="234">
        <f>C31+C28+C23+C44+C51</f>
        <v>40667.502130000001</v>
      </c>
      <c r="D55" s="234">
        <f t="shared" ref="D55:O55" si="15">D31+D28+D23+D44+D51</f>
        <v>40667.502130000001</v>
      </c>
      <c r="E55" s="234">
        <f t="shared" si="15"/>
        <v>3002.8</v>
      </c>
      <c r="F55" s="234">
        <f t="shared" si="15"/>
        <v>37664.702129999998</v>
      </c>
      <c r="G55" s="234">
        <f t="shared" si="15"/>
        <v>0</v>
      </c>
      <c r="H55" s="234">
        <f t="shared" si="15"/>
        <v>35102.51124</v>
      </c>
      <c r="I55" s="234">
        <f t="shared" si="15"/>
        <v>1734.8146899999999</v>
      </c>
      <c r="J55" s="234">
        <f t="shared" si="15"/>
        <v>33367.696550000001</v>
      </c>
      <c r="K55" s="234">
        <f t="shared" si="15"/>
        <v>0</v>
      </c>
      <c r="L55" s="234">
        <f>L31+L28+L23+L44+L51</f>
        <v>35102.51124</v>
      </c>
      <c r="M55" s="234">
        <f t="shared" si="15"/>
        <v>1734.8146899999999</v>
      </c>
      <c r="N55" s="234">
        <f t="shared" si="15"/>
        <v>33367.696550000001</v>
      </c>
      <c r="O55" s="234">
        <f t="shared" si="15"/>
        <v>0</v>
      </c>
      <c r="P55" s="85">
        <f>H55/D55</f>
        <v>0.86299999999999999</v>
      </c>
      <c r="Q55" s="85">
        <f>L55/D55</f>
        <v>0.86299999999999999</v>
      </c>
      <c r="R55" s="42"/>
    </row>
    <row r="56" spans="1:18" s="43" customFormat="1" ht="27.75" customHeight="1" x14ac:dyDescent="0.25">
      <c r="A56" s="48"/>
      <c r="B56" s="481" t="s">
        <v>47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3"/>
      <c r="R56" s="42"/>
    </row>
    <row r="57" spans="1:18" s="43" customFormat="1" ht="84.75" customHeight="1" x14ac:dyDescent="0.25">
      <c r="A57" s="60" t="s">
        <v>22</v>
      </c>
      <c r="B57" s="45" t="s">
        <v>144</v>
      </c>
      <c r="C57" s="235">
        <f>C58</f>
        <v>512.70000000000005</v>
      </c>
      <c r="D57" s="235">
        <f t="shared" ref="D57:O57" si="16">D58</f>
        <v>512.70000000000005</v>
      </c>
      <c r="E57" s="235">
        <f t="shared" si="16"/>
        <v>0</v>
      </c>
      <c r="F57" s="235">
        <f t="shared" si="16"/>
        <v>512.70000000000005</v>
      </c>
      <c r="G57" s="235">
        <f t="shared" si="16"/>
        <v>0</v>
      </c>
      <c r="H57" s="235">
        <f t="shared" si="16"/>
        <v>357.25</v>
      </c>
      <c r="I57" s="235">
        <f t="shared" si="16"/>
        <v>0</v>
      </c>
      <c r="J57" s="235">
        <f t="shared" si="16"/>
        <v>357.25</v>
      </c>
      <c r="K57" s="235">
        <f t="shared" si="16"/>
        <v>0</v>
      </c>
      <c r="L57" s="235">
        <f t="shared" si="16"/>
        <v>357.25</v>
      </c>
      <c r="M57" s="235">
        <f t="shared" si="16"/>
        <v>0</v>
      </c>
      <c r="N57" s="235">
        <f t="shared" si="16"/>
        <v>357.25</v>
      </c>
      <c r="O57" s="235">
        <f t="shared" si="16"/>
        <v>0</v>
      </c>
      <c r="P57" s="79">
        <f t="shared" ref="P57:P86" si="17">H57/D57</f>
        <v>0.69699999999999995</v>
      </c>
      <c r="Q57" s="90">
        <f t="shared" ref="Q57:Q75" si="18">L57/D57</f>
        <v>0.69699999999999995</v>
      </c>
      <c r="R57" s="42"/>
    </row>
    <row r="58" spans="1:18" s="154" customFormat="1" ht="56.25" customHeight="1" x14ac:dyDescent="0.25">
      <c r="A58" s="92" t="s">
        <v>24</v>
      </c>
      <c r="B58" s="81" t="s">
        <v>145</v>
      </c>
      <c r="C58" s="233">
        <f t="shared" ref="C58:O58" si="19">C59+C60+C61</f>
        <v>512.70000000000005</v>
      </c>
      <c r="D58" s="233">
        <f t="shared" si="19"/>
        <v>512.70000000000005</v>
      </c>
      <c r="E58" s="233">
        <f t="shared" si="19"/>
        <v>0</v>
      </c>
      <c r="F58" s="233">
        <f t="shared" si="19"/>
        <v>512.70000000000005</v>
      </c>
      <c r="G58" s="233">
        <f t="shared" si="19"/>
        <v>0</v>
      </c>
      <c r="H58" s="233">
        <f t="shared" si="19"/>
        <v>357.25</v>
      </c>
      <c r="I58" s="233">
        <f t="shared" si="19"/>
        <v>0</v>
      </c>
      <c r="J58" s="233">
        <f t="shared" si="19"/>
        <v>357.25</v>
      </c>
      <c r="K58" s="233">
        <f t="shared" si="19"/>
        <v>0</v>
      </c>
      <c r="L58" s="233">
        <f t="shared" si="19"/>
        <v>357.25</v>
      </c>
      <c r="M58" s="233">
        <f t="shared" si="19"/>
        <v>0</v>
      </c>
      <c r="N58" s="233">
        <f t="shared" si="19"/>
        <v>357.25</v>
      </c>
      <c r="O58" s="233">
        <f t="shared" si="19"/>
        <v>0</v>
      </c>
      <c r="P58" s="350">
        <f t="shared" si="17"/>
        <v>0.69699999999999995</v>
      </c>
      <c r="Q58" s="355">
        <f t="shared" si="18"/>
        <v>0.69699999999999995</v>
      </c>
      <c r="R58" s="153"/>
    </row>
    <row r="59" spans="1:18" s="154" customFormat="1" ht="150" hidden="1" customHeight="1" x14ac:dyDescent="0.25">
      <c r="A59" s="92"/>
      <c r="B59" s="81" t="s">
        <v>449</v>
      </c>
      <c r="C59" s="233">
        <v>0</v>
      </c>
      <c r="D59" s="227">
        <f>F59</f>
        <v>0</v>
      </c>
      <c r="E59" s="227">
        <v>0</v>
      </c>
      <c r="F59" s="228">
        <v>0</v>
      </c>
      <c r="G59" s="247">
        <v>0</v>
      </c>
      <c r="H59" s="227">
        <f>J59</f>
        <v>0</v>
      </c>
      <c r="I59" s="227">
        <v>0</v>
      </c>
      <c r="J59" s="227">
        <v>0</v>
      </c>
      <c r="K59" s="227">
        <v>0</v>
      </c>
      <c r="L59" s="227">
        <f>N59</f>
        <v>0</v>
      </c>
      <c r="M59" s="227">
        <v>0</v>
      </c>
      <c r="N59" s="227">
        <f>J59</f>
        <v>0</v>
      </c>
      <c r="O59" s="247">
        <v>0</v>
      </c>
      <c r="P59" s="350">
        <v>0</v>
      </c>
      <c r="Q59" s="355">
        <v>0</v>
      </c>
      <c r="R59" s="153"/>
    </row>
    <row r="60" spans="1:18" s="166" customFormat="1" ht="90.75" customHeight="1" x14ac:dyDescent="0.25">
      <c r="A60" s="92"/>
      <c r="B60" s="81" t="s">
        <v>501</v>
      </c>
      <c r="C60" s="233">
        <v>500</v>
      </c>
      <c r="D60" s="227">
        <f>F60</f>
        <v>500</v>
      </c>
      <c r="E60" s="227">
        <v>0</v>
      </c>
      <c r="F60" s="228">
        <v>500</v>
      </c>
      <c r="G60" s="247">
        <v>0</v>
      </c>
      <c r="H60" s="227">
        <f>J60</f>
        <v>348.25</v>
      </c>
      <c r="I60" s="227">
        <v>0</v>
      </c>
      <c r="J60" s="227">
        <v>348.25</v>
      </c>
      <c r="K60" s="227">
        <v>0</v>
      </c>
      <c r="L60" s="227">
        <f>N60</f>
        <v>348.25</v>
      </c>
      <c r="M60" s="227">
        <v>0</v>
      </c>
      <c r="N60" s="227">
        <f>J60</f>
        <v>348.25</v>
      </c>
      <c r="O60" s="247">
        <v>0</v>
      </c>
      <c r="P60" s="350">
        <f t="shared" si="17"/>
        <v>0.69699999999999995</v>
      </c>
      <c r="Q60" s="355">
        <f t="shared" si="18"/>
        <v>0.69699999999999995</v>
      </c>
      <c r="R60" s="165"/>
    </row>
    <row r="61" spans="1:18" s="166" customFormat="1" ht="85.5" customHeight="1" x14ac:dyDescent="0.25">
      <c r="A61" s="92"/>
      <c r="B61" s="352" t="s">
        <v>349</v>
      </c>
      <c r="C61" s="233">
        <v>12.7</v>
      </c>
      <c r="D61" s="227">
        <f>F61</f>
        <v>12.7</v>
      </c>
      <c r="E61" s="227">
        <v>0</v>
      </c>
      <c r="F61" s="228">
        <v>12.7</v>
      </c>
      <c r="G61" s="247">
        <v>0</v>
      </c>
      <c r="H61" s="227">
        <f>J61</f>
        <v>9</v>
      </c>
      <c r="I61" s="227">
        <v>0</v>
      </c>
      <c r="J61" s="227">
        <v>9</v>
      </c>
      <c r="K61" s="227">
        <v>0</v>
      </c>
      <c r="L61" s="227">
        <f>N61</f>
        <v>9</v>
      </c>
      <c r="M61" s="227">
        <v>0</v>
      </c>
      <c r="N61" s="227">
        <v>9</v>
      </c>
      <c r="O61" s="247">
        <v>0</v>
      </c>
      <c r="P61" s="350">
        <f t="shared" si="17"/>
        <v>0.70899999999999996</v>
      </c>
      <c r="Q61" s="355">
        <f t="shared" si="18"/>
        <v>0.70899999999999996</v>
      </c>
      <c r="R61" s="165"/>
    </row>
    <row r="62" spans="1:18" s="164" customFormat="1" ht="77.25" customHeight="1" x14ac:dyDescent="0.25">
      <c r="A62" s="60" t="s">
        <v>146</v>
      </c>
      <c r="B62" s="61" t="s">
        <v>147</v>
      </c>
      <c r="C62" s="222">
        <f>C63+C66+C75+C80</f>
        <v>5116.5754500000003</v>
      </c>
      <c r="D62" s="222">
        <f t="shared" ref="D62:O62" si="20">D63+D66+D75+D80</f>
        <v>5116.5754500000003</v>
      </c>
      <c r="E62" s="222">
        <f t="shared" si="20"/>
        <v>0</v>
      </c>
      <c r="F62" s="222">
        <f t="shared" si="20"/>
        <v>5116.5754500000003</v>
      </c>
      <c r="G62" s="222">
        <f t="shared" si="20"/>
        <v>0</v>
      </c>
      <c r="H62" s="222">
        <f t="shared" si="20"/>
        <v>4269.52592</v>
      </c>
      <c r="I62" s="222">
        <f t="shared" si="20"/>
        <v>0</v>
      </c>
      <c r="J62" s="222">
        <f t="shared" si="20"/>
        <v>4269.52592</v>
      </c>
      <c r="K62" s="222">
        <f t="shared" si="20"/>
        <v>0</v>
      </c>
      <c r="L62" s="222">
        <f t="shared" si="20"/>
        <v>4269.52592</v>
      </c>
      <c r="M62" s="222">
        <f t="shared" si="20"/>
        <v>0</v>
      </c>
      <c r="N62" s="222">
        <f t="shared" si="20"/>
        <v>4269.52592</v>
      </c>
      <c r="O62" s="222">
        <f t="shared" si="20"/>
        <v>0</v>
      </c>
      <c r="P62" s="107">
        <f t="shared" si="17"/>
        <v>0.83399999999999996</v>
      </c>
      <c r="Q62" s="90">
        <f t="shared" si="18"/>
        <v>0.83399999999999996</v>
      </c>
      <c r="R62" s="163"/>
    </row>
    <row r="63" spans="1:18" s="164" customFormat="1" ht="51.75" customHeight="1" x14ac:dyDescent="0.25">
      <c r="A63" s="48" t="s">
        <v>148</v>
      </c>
      <c r="B63" s="49" t="s">
        <v>149</v>
      </c>
      <c r="C63" s="223">
        <f t="shared" ref="C63:O63" si="21">C64+C65</f>
        <v>1100</v>
      </c>
      <c r="D63" s="230">
        <f t="shared" si="21"/>
        <v>1100</v>
      </c>
      <c r="E63" s="230">
        <f t="shared" si="21"/>
        <v>0</v>
      </c>
      <c r="F63" s="230">
        <f t="shared" si="21"/>
        <v>1100</v>
      </c>
      <c r="G63" s="236">
        <f t="shared" si="21"/>
        <v>0</v>
      </c>
      <c r="H63" s="230">
        <f t="shared" si="21"/>
        <v>384.18293999999997</v>
      </c>
      <c r="I63" s="230">
        <f t="shared" si="21"/>
        <v>0</v>
      </c>
      <c r="J63" s="230">
        <f t="shared" si="21"/>
        <v>384.18293999999997</v>
      </c>
      <c r="K63" s="230">
        <f t="shared" si="21"/>
        <v>0</v>
      </c>
      <c r="L63" s="230">
        <f t="shared" si="21"/>
        <v>384.18293999999997</v>
      </c>
      <c r="M63" s="230">
        <f t="shared" si="21"/>
        <v>0</v>
      </c>
      <c r="N63" s="230">
        <f t="shared" si="21"/>
        <v>384.18293999999997</v>
      </c>
      <c r="O63" s="236">
        <f t="shared" si="21"/>
        <v>0</v>
      </c>
      <c r="P63" s="108">
        <f t="shared" si="17"/>
        <v>0.34899999999999998</v>
      </c>
      <c r="Q63" s="91">
        <f t="shared" si="18"/>
        <v>0.34899999999999998</v>
      </c>
      <c r="R63" s="163"/>
    </row>
    <row r="64" spans="1:18" s="166" customFormat="1" ht="83.25" customHeight="1" x14ac:dyDescent="0.25">
      <c r="A64" s="92"/>
      <c r="B64" s="81" t="s">
        <v>150</v>
      </c>
      <c r="C64" s="233">
        <v>1100</v>
      </c>
      <c r="D64" s="227">
        <f>F64</f>
        <v>1100</v>
      </c>
      <c r="E64" s="227">
        <v>0</v>
      </c>
      <c r="F64" s="228">
        <v>1100</v>
      </c>
      <c r="G64" s="356">
        <v>0</v>
      </c>
      <c r="H64" s="227">
        <f>J64</f>
        <v>384.18293999999997</v>
      </c>
      <c r="I64" s="227">
        <v>0</v>
      </c>
      <c r="J64" s="227">
        <v>384.18293999999997</v>
      </c>
      <c r="K64" s="227">
        <v>0</v>
      </c>
      <c r="L64" s="227">
        <f>N64</f>
        <v>384.18293999999997</v>
      </c>
      <c r="M64" s="227">
        <v>0</v>
      </c>
      <c r="N64" s="227">
        <f>J64</f>
        <v>384.18293999999997</v>
      </c>
      <c r="O64" s="356">
        <v>0</v>
      </c>
      <c r="P64" s="351">
        <f t="shared" si="17"/>
        <v>0.34899999999999998</v>
      </c>
      <c r="Q64" s="355">
        <f t="shared" si="18"/>
        <v>0.34899999999999998</v>
      </c>
      <c r="R64" s="165"/>
    </row>
    <row r="65" spans="1:18" s="43" customFormat="1" ht="86.25" hidden="1" customHeight="1" x14ac:dyDescent="0.25">
      <c r="A65" s="48"/>
      <c r="B65" s="49" t="s">
        <v>151</v>
      </c>
      <c r="C65" s="223">
        <v>0</v>
      </c>
      <c r="D65" s="272">
        <f>F65</f>
        <v>0</v>
      </c>
      <c r="E65" s="272">
        <v>0</v>
      </c>
      <c r="F65" s="271">
        <v>0</v>
      </c>
      <c r="G65" s="276">
        <v>0</v>
      </c>
      <c r="H65" s="230">
        <f>J65</f>
        <v>0</v>
      </c>
      <c r="I65" s="230">
        <v>0</v>
      </c>
      <c r="J65" s="230">
        <v>0</v>
      </c>
      <c r="K65" s="230">
        <v>0</v>
      </c>
      <c r="L65" s="230">
        <f>N65</f>
        <v>0</v>
      </c>
      <c r="M65" s="230">
        <v>0</v>
      </c>
      <c r="N65" s="230">
        <f>H65</f>
        <v>0</v>
      </c>
      <c r="O65" s="236">
        <v>0</v>
      </c>
      <c r="P65" s="148" t="e">
        <f t="shared" si="17"/>
        <v>#DIV/0!</v>
      </c>
      <c r="Q65" s="148" t="e">
        <f t="shared" si="18"/>
        <v>#DIV/0!</v>
      </c>
      <c r="R65" s="42"/>
    </row>
    <row r="66" spans="1:18" s="43" customFormat="1" ht="57" customHeight="1" x14ac:dyDescent="0.25">
      <c r="A66" s="48" t="s">
        <v>152</v>
      </c>
      <c r="B66" s="49" t="s">
        <v>153</v>
      </c>
      <c r="C66" s="223">
        <f>C67+C68+C69+C70+C71+C72+C73+C74</f>
        <v>594.79999999999995</v>
      </c>
      <c r="D66" s="223">
        <f>D67+D68+D69+D70+D71+D72+D73+D74</f>
        <v>594.79999999999995</v>
      </c>
      <c r="E66" s="223">
        <f t="shared" ref="E66:O66" si="22">E67+E68+E69+E70+E71+E72+E73+E74</f>
        <v>0</v>
      </c>
      <c r="F66" s="223">
        <f t="shared" si="22"/>
        <v>594.79999999999995</v>
      </c>
      <c r="G66" s="223">
        <f t="shared" si="22"/>
        <v>0</v>
      </c>
      <c r="H66" s="223">
        <f t="shared" si="22"/>
        <v>524.48800000000006</v>
      </c>
      <c r="I66" s="223">
        <f t="shared" si="22"/>
        <v>0</v>
      </c>
      <c r="J66" s="223">
        <f t="shared" si="22"/>
        <v>524.48800000000006</v>
      </c>
      <c r="K66" s="223">
        <f t="shared" si="22"/>
        <v>0</v>
      </c>
      <c r="L66" s="223">
        <f t="shared" si="22"/>
        <v>524.48800000000006</v>
      </c>
      <c r="M66" s="223">
        <f t="shared" si="22"/>
        <v>0</v>
      </c>
      <c r="N66" s="223">
        <f t="shared" si="22"/>
        <v>524.48800000000006</v>
      </c>
      <c r="O66" s="223">
        <f t="shared" si="22"/>
        <v>0</v>
      </c>
      <c r="P66" s="148">
        <f t="shared" si="17"/>
        <v>0.88200000000000001</v>
      </c>
      <c r="Q66" s="148">
        <f t="shared" si="18"/>
        <v>0.88200000000000001</v>
      </c>
      <c r="R66" s="42"/>
    </row>
    <row r="67" spans="1:18" s="43" customFormat="1" ht="93.75" customHeight="1" x14ac:dyDescent="0.25">
      <c r="A67" s="92"/>
      <c r="B67" s="81" t="s">
        <v>154</v>
      </c>
      <c r="C67" s="233">
        <v>1.4</v>
      </c>
      <c r="D67" s="227">
        <f t="shared" ref="D67:D74" si="23">F67</f>
        <v>1.4</v>
      </c>
      <c r="E67" s="227">
        <v>0</v>
      </c>
      <c r="F67" s="228">
        <v>1.4</v>
      </c>
      <c r="G67" s="247">
        <v>0</v>
      </c>
      <c r="H67" s="227">
        <f>J67</f>
        <v>1.349</v>
      </c>
      <c r="I67" s="227">
        <v>0</v>
      </c>
      <c r="J67" s="227">
        <v>1.349</v>
      </c>
      <c r="K67" s="227">
        <v>0</v>
      </c>
      <c r="L67" s="227">
        <f>N67</f>
        <v>1.349</v>
      </c>
      <c r="M67" s="227">
        <v>0</v>
      </c>
      <c r="N67" s="227">
        <f>J67</f>
        <v>1.349</v>
      </c>
      <c r="O67" s="247">
        <v>0</v>
      </c>
      <c r="P67" s="357">
        <f t="shared" si="17"/>
        <v>0.96399999999999997</v>
      </c>
      <c r="Q67" s="357">
        <f t="shared" si="18"/>
        <v>0.96399999999999997</v>
      </c>
      <c r="R67" s="42"/>
    </row>
    <row r="68" spans="1:18" s="43" customFormat="1" ht="71.25" hidden="1" customHeight="1" x14ac:dyDescent="0.25">
      <c r="A68" s="92"/>
      <c r="B68" s="81" t="s">
        <v>155</v>
      </c>
      <c r="C68" s="233">
        <v>0</v>
      </c>
      <c r="D68" s="227">
        <f t="shared" si="23"/>
        <v>0</v>
      </c>
      <c r="E68" s="227">
        <v>0</v>
      </c>
      <c r="F68" s="228">
        <v>0</v>
      </c>
      <c r="G68" s="247">
        <v>0</v>
      </c>
      <c r="H68" s="227">
        <v>0</v>
      </c>
      <c r="I68" s="227">
        <v>0</v>
      </c>
      <c r="J68" s="227">
        <v>0</v>
      </c>
      <c r="K68" s="227">
        <v>0</v>
      </c>
      <c r="L68" s="227">
        <v>0</v>
      </c>
      <c r="M68" s="227">
        <v>0</v>
      </c>
      <c r="N68" s="227">
        <v>0</v>
      </c>
      <c r="O68" s="247">
        <v>0</v>
      </c>
      <c r="P68" s="357" t="e">
        <f t="shared" si="17"/>
        <v>#DIV/0!</v>
      </c>
      <c r="Q68" s="357" t="e">
        <f t="shared" si="18"/>
        <v>#DIV/0!</v>
      </c>
      <c r="R68" s="42"/>
    </row>
    <row r="69" spans="1:18" s="164" customFormat="1" ht="72.75" customHeight="1" x14ac:dyDescent="0.25">
      <c r="A69" s="92"/>
      <c r="B69" s="81" t="s">
        <v>450</v>
      </c>
      <c r="C69" s="233">
        <v>593.4</v>
      </c>
      <c r="D69" s="227">
        <f t="shared" si="23"/>
        <v>593.4</v>
      </c>
      <c r="E69" s="227">
        <v>0</v>
      </c>
      <c r="F69" s="228">
        <v>593.4</v>
      </c>
      <c r="G69" s="247">
        <v>0</v>
      </c>
      <c r="H69" s="227">
        <f t="shared" ref="H69:H74" si="24">J69</f>
        <v>523.13900000000001</v>
      </c>
      <c r="I69" s="227">
        <v>0</v>
      </c>
      <c r="J69" s="227">
        <v>523.13900000000001</v>
      </c>
      <c r="K69" s="227">
        <v>0</v>
      </c>
      <c r="L69" s="227">
        <f t="shared" ref="L69:L75" si="25">N69</f>
        <v>523.13900000000001</v>
      </c>
      <c r="M69" s="227">
        <v>0</v>
      </c>
      <c r="N69" s="227">
        <f t="shared" ref="N69:N74" si="26">J69</f>
        <v>523.13900000000001</v>
      </c>
      <c r="O69" s="247">
        <v>0</v>
      </c>
      <c r="P69" s="357">
        <f t="shared" si="17"/>
        <v>0.88200000000000001</v>
      </c>
      <c r="Q69" s="357">
        <f t="shared" si="18"/>
        <v>0.88200000000000001</v>
      </c>
      <c r="R69" s="163"/>
    </row>
    <row r="70" spans="1:18" s="43" customFormat="1" ht="75" hidden="1" customHeight="1" x14ac:dyDescent="0.25">
      <c r="A70" s="48"/>
      <c r="B70" s="49" t="s">
        <v>451</v>
      </c>
      <c r="C70" s="223">
        <v>0</v>
      </c>
      <c r="D70" s="272">
        <f t="shared" si="23"/>
        <v>0</v>
      </c>
      <c r="E70" s="272">
        <v>0</v>
      </c>
      <c r="F70" s="271">
        <v>0</v>
      </c>
      <c r="G70" s="277">
        <v>0</v>
      </c>
      <c r="H70" s="230">
        <f t="shared" si="24"/>
        <v>0</v>
      </c>
      <c r="I70" s="230">
        <v>0</v>
      </c>
      <c r="J70" s="230">
        <v>0</v>
      </c>
      <c r="K70" s="230">
        <v>0</v>
      </c>
      <c r="L70" s="230">
        <f t="shared" si="25"/>
        <v>0</v>
      </c>
      <c r="M70" s="230">
        <v>0</v>
      </c>
      <c r="N70" s="230">
        <f t="shared" si="26"/>
        <v>0</v>
      </c>
      <c r="O70" s="231">
        <v>0</v>
      </c>
      <c r="P70" s="148" t="e">
        <f t="shared" si="17"/>
        <v>#DIV/0!</v>
      </c>
      <c r="Q70" s="148">
        <v>0</v>
      </c>
      <c r="R70" s="42"/>
    </row>
    <row r="71" spans="1:18" s="164" customFormat="1" ht="105" hidden="1" customHeight="1" x14ac:dyDescent="0.25">
      <c r="A71" s="48"/>
      <c r="B71" s="106" t="s">
        <v>452</v>
      </c>
      <c r="C71" s="223">
        <v>0</v>
      </c>
      <c r="D71" s="272">
        <f t="shared" si="23"/>
        <v>0</v>
      </c>
      <c r="E71" s="272">
        <v>0</v>
      </c>
      <c r="F71" s="271">
        <v>0</v>
      </c>
      <c r="G71" s="277">
        <v>0</v>
      </c>
      <c r="H71" s="230">
        <f t="shared" si="24"/>
        <v>0</v>
      </c>
      <c r="I71" s="230">
        <v>0</v>
      </c>
      <c r="J71" s="230">
        <v>0</v>
      </c>
      <c r="K71" s="230">
        <v>0</v>
      </c>
      <c r="L71" s="230">
        <f t="shared" si="25"/>
        <v>0</v>
      </c>
      <c r="M71" s="230">
        <v>0</v>
      </c>
      <c r="N71" s="230">
        <f t="shared" si="26"/>
        <v>0</v>
      </c>
      <c r="O71" s="231">
        <v>0</v>
      </c>
      <c r="P71" s="148" t="e">
        <f t="shared" si="17"/>
        <v>#DIV/0!</v>
      </c>
      <c r="Q71" s="91" t="e">
        <f t="shared" si="18"/>
        <v>#DIV/0!</v>
      </c>
      <c r="R71" s="163"/>
    </row>
    <row r="72" spans="1:18" s="43" customFormat="1" ht="72" hidden="1" customHeight="1" x14ac:dyDescent="0.25">
      <c r="A72" s="48"/>
      <c r="B72" s="106" t="s">
        <v>350</v>
      </c>
      <c r="C72" s="223">
        <v>0</v>
      </c>
      <c r="D72" s="272">
        <f t="shared" si="23"/>
        <v>0</v>
      </c>
      <c r="E72" s="272">
        <v>0</v>
      </c>
      <c r="F72" s="271">
        <v>0</v>
      </c>
      <c r="G72" s="277">
        <v>0</v>
      </c>
      <c r="H72" s="230">
        <f t="shared" si="24"/>
        <v>0</v>
      </c>
      <c r="I72" s="230">
        <v>0</v>
      </c>
      <c r="J72" s="230">
        <f>F72</f>
        <v>0</v>
      </c>
      <c r="K72" s="230">
        <v>0</v>
      </c>
      <c r="L72" s="230">
        <f t="shared" si="25"/>
        <v>0</v>
      </c>
      <c r="M72" s="230">
        <v>0</v>
      </c>
      <c r="N72" s="230">
        <f t="shared" si="26"/>
        <v>0</v>
      </c>
      <c r="O72" s="231">
        <v>0</v>
      </c>
      <c r="P72" s="148" t="e">
        <f t="shared" si="17"/>
        <v>#DIV/0!</v>
      </c>
      <c r="Q72" s="91" t="e">
        <f t="shared" si="18"/>
        <v>#DIV/0!</v>
      </c>
      <c r="R72" s="42"/>
    </row>
    <row r="73" spans="1:18" s="43" customFormat="1" ht="57.75" hidden="1" customHeight="1" x14ac:dyDescent="0.25">
      <c r="A73" s="48"/>
      <c r="B73" s="106" t="s">
        <v>388</v>
      </c>
      <c r="C73" s="223">
        <v>0</v>
      </c>
      <c r="D73" s="272">
        <f t="shared" si="23"/>
        <v>0</v>
      </c>
      <c r="E73" s="272">
        <v>0</v>
      </c>
      <c r="F73" s="271">
        <f>C73</f>
        <v>0</v>
      </c>
      <c r="G73" s="277">
        <v>0</v>
      </c>
      <c r="H73" s="230">
        <f t="shared" si="24"/>
        <v>0</v>
      </c>
      <c r="I73" s="230">
        <v>0</v>
      </c>
      <c r="J73" s="230">
        <v>0</v>
      </c>
      <c r="K73" s="230">
        <v>0</v>
      </c>
      <c r="L73" s="230">
        <f t="shared" si="25"/>
        <v>0</v>
      </c>
      <c r="M73" s="230">
        <v>0</v>
      </c>
      <c r="N73" s="230">
        <f t="shared" si="26"/>
        <v>0</v>
      </c>
      <c r="O73" s="231">
        <v>0</v>
      </c>
      <c r="P73" s="148" t="e">
        <f t="shared" si="17"/>
        <v>#DIV/0!</v>
      </c>
      <c r="Q73" s="91" t="e">
        <f t="shared" si="18"/>
        <v>#DIV/0!</v>
      </c>
      <c r="R73" s="42"/>
    </row>
    <row r="74" spans="1:18" s="43" customFormat="1" ht="65.25" hidden="1" customHeight="1" x14ac:dyDescent="0.25">
      <c r="A74" s="48"/>
      <c r="B74" s="106" t="s">
        <v>415</v>
      </c>
      <c r="C74" s="223">
        <v>0</v>
      </c>
      <c r="D74" s="272">
        <f t="shared" si="23"/>
        <v>0</v>
      </c>
      <c r="E74" s="272">
        <v>0</v>
      </c>
      <c r="F74" s="271">
        <f>C74</f>
        <v>0</v>
      </c>
      <c r="G74" s="277">
        <v>0</v>
      </c>
      <c r="H74" s="230">
        <f t="shared" si="24"/>
        <v>0</v>
      </c>
      <c r="I74" s="230">
        <v>0</v>
      </c>
      <c r="J74" s="230">
        <v>0</v>
      </c>
      <c r="K74" s="230">
        <v>0</v>
      </c>
      <c r="L74" s="230">
        <f t="shared" si="25"/>
        <v>0</v>
      </c>
      <c r="M74" s="230">
        <v>0</v>
      </c>
      <c r="N74" s="230">
        <f t="shared" si="26"/>
        <v>0</v>
      </c>
      <c r="O74" s="231">
        <v>0</v>
      </c>
      <c r="P74" s="148" t="e">
        <f t="shared" si="17"/>
        <v>#DIV/0!</v>
      </c>
      <c r="Q74" s="91" t="e">
        <f t="shared" si="18"/>
        <v>#DIV/0!</v>
      </c>
      <c r="R74" s="42"/>
    </row>
    <row r="75" spans="1:18" s="164" customFormat="1" ht="58.5" customHeight="1" x14ac:dyDescent="0.25">
      <c r="A75" s="48" t="s">
        <v>156</v>
      </c>
      <c r="B75" s="49" t="s">
        <v>157</v>
      </c>
      <c r="C75" s="223">
        <f>C78+C79</f>
        <v>2507.1754500000002</v>
      </c>
      <c r="D75" s="230">
        <f>D78+D79</f>
        <v>2507.1754500000002</v>
      </c>
      <c r="E75" s="230">
        <f t="shared" ref="E75:O75" si="27">E78+E79</f>
        <v>0</v>
      </c>
      <c r="F75" s="230">
        <f t="shared" si="27"/>
        <v>2507.1754500000002</v>
      </c>
      <c r="G75" s="230">
        <f t="shared" si="27"/>
        <v>0</v>
      </c>
      <c r="H75" s="230">
        <f t="shared" si="27"/>
        <v>2507.1754500000002</v>
      </c>
      <c r="I75" s="230">
        <f t="shared" si="27"/>
        <v>0</v>
      </c>
      <c r="J75" s="230">
        <f t="shared" si="27"/>
        <v>2507.1754500000002</v>
      </c>
      <c r="K75" s="230">
        <f t="shared" si="27"/>
        <v>0</v>
      </c>
      <c r="L75" s="230">
        <f t="shared" si="25"/>
        <v>2507.1754500000002</v>
      </c>
      <c r="M75" s="230">
        <f t="shared" si="27"/>
        <v>0</v>
      </c>
      <c r="N75" s="230">
        <f>N78+N79</f>
        <v>2507.1754500000002</v>
      </c>
      <c r="O75" s="230">
        <f t="shared" si="27"/>
        <v>0</v>
      </c>
      <c r="P75" s="80">
        <f t="shared" si="17"/>
        <v>1</v>
      </c>
      <c r="Q75" s="91">
        <f t="shared" si="18"/>
        <v>1</v>
      </c>
      <c r="R75" s="163"/>
    </row>
    <row r="76" spans="1:18" s="166" customFormat="1" ht="111.75" hidden="1" customHeight="1" x14ac:dyDescent="0.25">
      <c r="A76" s="149"/>
      <c r="B76" s="150" t="s">
        <v>158</v>
      </c>
      <c r="C76" s="237">
        <v>0</v>
      </c>
      <c r="D76" s="238"/>
      <c r="E76" s="238"/>
      <c r="F76" s="239"/>
      <c r="G76" s="240"/>
      <c r="H76" s="238"/>
      <c r="I76" s="238"/>
      <c r="J76" s="238"/>
      <c r="K76" s="238"/>
      <c r="L76" s="238"/>
      <c r="M76" s="238"/>
      <c r="N76" s="238"/>
      <c r="O76" s="240"/>
      <c r="P76" s="151" t="e">
        <f t="shared" si="17"/>
        <v>#DIV/0!</v>
      </c>
      <c r="Q76" s="152" t="e">
        <f>L76/H76</f>
        <v>#DIV/0!</v>
      </c>
      <c r="R76" s="165"/>
    </row>
    <row r="77" spans="1:18" s="166" customFormat="1" ht="58.5" hidden="1" customHeight="1" x14ac:dyDescent="0.25">
      <c r="A77" s="149"/>
      <c r="B77" s="150" t="s">
        <v>159</v>
      </c>
      <c r="C77" s="237">
        <v>0</v>
      </c>
      <c r="D77" s="238"/>
      <c r="E77" s="238"/>
      <c r="F77" s="239"/>
      <c r="G77" s="240"/>
      <c r="H77" s="238"/>
      <c r="I77" s="238"/>
      <c r="J77" s="238"/>
      <c r="K77" s="238"/>
      <c r="L77" s="238"/>
      <c r="M77" s="238"/>
      <c r="N77" s="238"/>
      <c r="O77" s="240"/>
      <c r="P77" s="151" t="e">
        <f t="shared" si="17"/>
        <v>#DIV/0!</v>
      </c>
      <c r="Q77" s="152" t="e">
        <f>L77/H77</f>
        <v>#DIV/0!</v>
      </c>
      <c r="R77" s="165"/>
    </row>
    <row r="78" spans="1:18" s="166" customFormat="1" ht="58.5" customHeight="1" x14ac:dyDescent="0.25">
      <c r="A78" s="92"/>
      <c r="B78" s="81" t="s">
        <v>502</v>
      </c>
      <c r="C78" s="233">
        <v>2507.1754500000002</v>
      </c>
      <c r="D78" s="227">
        <f>F78</f>
        <v>2507.1754500000002</v>
      </c>
      <c r="E78" s="227">
        <v>0</v>
      </c>
      <c r="F78" s="228">
        <v>2507.1754500000002</v>
      </c>
      <c r="G78" s="247">
        <v>0</v>
      </c>
      <c r="H78" s="227">
        <f t="shared" ref="H78:H83" si="28">J78</f>
        <v>2507.1754500000002</v>
      </c>
      <c r="I78" s="227">
        <v>0</v>
      </c>
      <c r="J78" s="227">
        <v>2507.1754500000002</v>
      </c>
      <c r="K78" s="227">
        <v>0</v>
      </c>
      <c r="L78" s="227">
        <f t="shared" ref="L78:L83" si="29">N78</f>
        <v>2507.1754500000002</v>
      </c>
      <c r="M78" s="227">
        <v>0</v>
      </c>
      <c r="N78" s="227">
        <v>2507.1754500000002</v>
      </c>
      <c r="O78" s="247">
        <v>0</v>
      </c>
      <c r="P78" s="350">
        <f t="shared" si="17"/>
        <v>1</v>
      </c>
      <c r="Q78" s="355">
        <f t="shared" ref="Q78:Q87" si="30">L78/D78</f>
        <v>1</v>
      </c>
      <c r="R78" s="165"/>
    </row>
    <row r="79" spans="1:18" s="43" customFormat="1" ht="58.5" hidden="1" customHeight="1" x14ac:dyDescent="0.25">
      <c r="A79" s="48"/>
      <c r="B79" s="49" t="s">
        <v>160</v>
      </c>
      <c r="C79" s="223">
        <v>0</v>
      </c>
      <c r="D79" s="272">
        <f>F79</f>
        <v>0</v>
      </c>
      <c r="E79" s="272">
        <v>0</v>
      </c>
      <c r="F79" s="271">
        <f>C79</f>
        <v>0</v>
      </c>
      <c r="G79" s="277">
        <v>0</v>
      </c>
      <c r="H79" s="230">
        <f t="shared" si="28"/>
        <v>0</v>
      </c>
      <c r="I79" s="230">
        <v>0</v>
      </c>
      <c r="J79" s="230">
        <v>0</v>
      </c>
      <c r="K79" s="230">
        <v>0</v>
      </c>
      <c r="L79" s="230">
        <f t="shared" si="29"/>
        <v>0</v>
      </c>
      <c r="M79" s="230">
        <v>0</v>
      </c>
      <c r="N79" s="230">
        <f>J79</f>
        <v>0</v>
      </c>
      <c r="O79" s="231">
        <v>0</v>
      </c>
      <c r="P79" s="80" t="e">
        <f t="shared" si="17"/>
        <v>#DIV/0!</v>
      </c>
      <c r="Q79" s="91" t="e">
        <f t="shared" si="30"/>
        <v>#DIV/0!</v>
      </c>
      <c r="R79" s="42"/>
    </row>
    <row r="80" spans="1:18" s="43" customFormat="1" ht="58.5" customHeight="1" x14ac:dyDescent="0.25">
      <c r="A80" s="48" t="s">
        <v>503</v>
      </c>
      <c r="B80" s="49" t="s">
        <v>504</v>
      </c>
      <c r="C80" s="223">
        <f>C81+C82+C83</f>
        <v>914.6</v>
      </c>
      <c r="D80" s="223">
        <f t="shared" ref="D80:O80" si="31">D81+D82+D83</f>
        <v>914.6</v>
      </c>
      <c r="E80" s="223">
        <f t="shared" si="31"/>
        <v>0</v>
      </c>
      <c r="F80" s="223">
        <f t="shared" si="31"/>
        <v>914.6</v>
      </c>
      <c r="G80" s="223">
        <f t="shared" si="31"/>
        <v>0</v>
      </c>
      <c r="H80" s="223">
        <f t="shared" si="31"/>
        <v>853.67953</v>
      </c>
      <c r="I80" s="223">
        <f t="shared" si="31"/>
        <v>0</v>
      </c>
      <c r="J80" s="223">
        <f t="shared" si="31"/>
        <v>853.67953</v>
      </c>
      <c r="K80" s="223">
        <f t="shared" si="31"/>
        <v>0</v>
      </c>
      <c r="L80" s="223">
        <f t="shared" si="31"/>
        <v>853.67953</v>
      </c>
      <c r="M80" s="223">
        <f t="shared" si="31"/>
        <v>0</v>
      </c>
      <c r="N80" s="223">
        <f t="shared" si="31"/>
        <v>853.67953</v>
      </c>
      <c r="O80" s="223">
        <f t="shared" si="31"/>
        <v>0</v>
      </c>
      <c r="P80" s="80">
        <f t="shared" si="17"/>
        <v>0.93300000000000005</v>
      </c>
      <c r="Q80" s="91">
        <f t="shared" si="30"/>
        <v>0.93300000000000005</v>
      </c>
      <c r="R80" s="42"/>
    </row>
    <row r="81" spans="1:18" s="43" customFormat="1" ht="93" customHeight="1" x14ac:dyDescent="0.25">
      <c r="A81" s="92"/>
      <c r="B81" s="81" t="s">
        <v>452</v>
      </c>
      <c r="C81" s="233">
        <v>765.4</v>
      </c>
      <c r="D81" s="227">
        <f>F81</f>
        <v>765.4</v>
      </c>
      <c r="E81" s="227">
        <v>0</v>
      </c>
      <c r="F81" s="228">
        <v>765.4</v>
      </c>
      <c r="G81" s="247">
        <v>0</v>
      </c>
      <c r="H81" s="227">
        <f t="shared" si="28"/>
        <v>741.81503999999995</v>
      </c>
      <c r="I81" s="227">
        <v>0</v>
      </c>
      <c r="J81" s="227">
        <v>741.81503999999995</v>
      </c>
      <c r="K81" s="227">
        <v>0</v>
      </c>
      <c r="L81" s="227">
        <f t="shared" si="29"/>
        <v>741.81503999999995</v>
      </c>
      <c r="M81" s="227">
        <v>0</v>
      </c>
      <c r="N81" s="227">
        <v>741.81503999999995</v>
      </c>
      <c r="O81" s="247">
        <v>0</v>
      </c>
      <c r="P81" s="350">
        <f t="shared" si="17"/>
        <v>0.96899999999999997</v>
      </c>
      <c r="Q81" s="355">
        <f t="shared" si="30"/>
        <v>0.96899999999999997</v>
      </c>
      <c r="R81" s="42"/>
    </row>
    <row r="82" spans="1:18" s="43" customFormat="1" ht="78.75" customHeight="1" x14ac:dyDescent="0.25">
      <c r="A82" s="92"/>
      <c r="B82" s="81" t="s">
        <v>451</v>
      </c>
      <c r="C82" s="233">
        <v>100</v>
      </c>
      <c r="D82" s="227">
        <f>F82</f>
        <v>100</v>
      </c>
      <c r="E82" s="227">
        <v>0</v>
      </c>
      <c r="F82" s="228">
        <v>100</v>
      </c>
      <c r="G82" s="247">
        <v>0</v>
      </c>
      <c r="H82" s="227">
        <f t="shared" si="28"/>
        <v>99.999899999999997</v>
      </c>
      <c r="I82" s="227">
        <v>0</v>
      </c>
      <c r="J82" s="227">
        <v>99.999899999999997</v>
      </c>
      <c r="K82" s="227">
        <v>0</v>
      </c>
      <c r="L82" s="227">
        <f t="shared" si="29"/>
        <v>99.999899999999997</v>
      </c>
      <c r="M82" s="227">
        <v>0</v>
      </c>
      <c r="N82" s="227">
        <v>99.999899999999997</v>
      </c>
      <c r="O82" s="247">
        <v>0</v>
      </c>
      <c r="P82" s="350">
        <f t="shared" si="17"/>
        <v>1</v>
      </c>
      <c r="Q82" s="355">
        <f t="shared" si="30"/>
        <v>1</v>
      </c>
      <c r="R82" s="42"/>
    </row>
    <row r="83" spans="1:18" s="43" customFormat="1" ht="78.75" customHeight="1" x14ac:dyDescent="0.25">
      <c r="A83" s="92"/>
      <c r="B83" s="81" t="s">
        <v>518</v>
      </c>
      <c r="C83" s="233">
        <v>49.2</v>
      </c>
      <c r="D83" s="227">
        <f>F83</f>
        <v>49.2</v>
      </c>
      <c r="E83" s="227">
        <v>0</v>
      </c>
      <c r="F83" s="228">
        <v>49.2</v>
      </c>
      <c r="G83" s="247">
        <v>0</v>
      </c>
      <c r="H83" s="227">
        <f t="shared" si="28"/>
        <v>11.86459</v>
      </c>
      <c r="I83" s="227">
        <v>0</v>
      </c>
      <c r="J83" s="227">
        <v>11.86459</v>
      </c>
      <c r="K83" s="227">
        <v>0</v>
      </c>
      <c r="L83" s="227">
        <f t="shared" si="29"/>
        <v>11.86459</v>
      </c>
      <c r="M83" s="227">
        <v>0</v>
      </c>
      <c r="N83" s="227">
        <v>11.86459</v>
      </c>
      <c r="O83" s="247">
        <v>0</v>
      </c>
      <c r="P83" s="350">
        <f t="shared" si="17"/>
        <v>0.24099999999999999</v>
      </c>
      <c r="Q83" s="355">
        <f t="shared" si="30"/>
        <v>0.24099999999999999</v>
      </c>
      <c r="R83" s="42"/>
    </row>
    <row r="84" spans="1:18" s="168" customFormat="1" ht="61.5" customHeight="1" x14ac:dyDescent="0.25">
      <c r="A84" s="60" t="s">
        <v>453</v>
      </c>
      <c r="B84" s="61" t="s">
        <v>454</v>
      </c>
      <c r="C84" s="222">
        <f>C85</f>
        <v>651.4</v>
      </c>
      <c r="D84" s="224">
        <f>D85</f>
        <v>651.4</v>
      </c>
      <c r="E84" s="224">
        <f t="shared" ref="E84:O85" si="32">E85</f>
        <v>0</v>
      </c>
      <c r="F84" s="224">
        <f t="shared" si="32"/>
        <v>651.4</v>
      </c>
      <c r="G84" s="224">
        <f t="shared" si="32"/>
        <v>0</v>
      </c>
      <c r="H84" s="224">
        <f t="shared" si="32"/>
        <v>651.4</v>
      </c>
      <c r="I84" s="224">
        <f t="shared" si="32"/>
        <v>0</v>
      </c>
      <c r="J84" s="224">
        <f t="shared" si="32"/>
        <v>651.4</v>
      </c>
      <c r="K84" s="224">
        <f t="shared" si="32"/>
        <v>0</v>
      </c>
      <c r="L84" s="224">
        <f t="shared" si="32"/>
        <v>651.4</v>
      </c>
      <c r="M84" s="224">
        <f t="shared" si="32"/>
        <v>0</v>
      </c>
      <c r="N84" s="224">
        <f t="shared" si="32"/>
        <v>651.4</v>
      </c>
      <c r="O84" s="224">
        <f t="shared" si="32"/>
        <v>0</v>
      </c>
      <c r="P84" s="79">
        <f t="shared" si="17"/>
        <v>1</v>
      </c>
      <c r="Q84" s="90">
        <f t="shared" si="30"/>
        <v>1</v>
      </c>
      <c r="R84" s="167"/>
    </row>
    <row r="85" spans="1:18" s="166" customFormat="1" ht="58.5" customHeight="1" x14ac:dyDescent="0.25">
      <c r="A85" s="92" t="s">
        <v>378</v>
      </c>
      <c r="B85" s="81" t="s">
        <v>455</v>
      </c>
      <c r="C85" s="233">
        <f>C86</f>
        <v>651.4</v>
      </c>
      <c r="D85" s="227">
        <f>F85</f>
        <v>651.4</v>
      </c>
      <c r="E85" s="227">
        <v>0</v>
      </c>
      <c r="F85" s="228">
        <f>F86</f>
        <v>651.4</v>
      </c>
      <c r="G85" s="228">
        <f t="shared" si="32"/>
        <v>0</v>
      </c>
      <c r="H85" s="228">
        <f t="shared" si="32"/>
        <v>651.4</v>
      </c>
      <c r="I85" s="228">
        <f t="shared" si="32"/>
        <v>0</v>
      </c>
      <c r="J85" s="228">
        <f t="shared" si="32"/>
        <v>651.4</v>
      </c>
      <c r="K85" s="228">
        <f t="shared" si="32"/>
        <v>0</v>
      </c>
      <c r="L85" s="228">
        <f t="shared" si="32"/>
        <v>651.4</v>
      </c>
      <c r="M85" s="228">
        <f t="shared" si="32"/>
        <v>0</v>
      </c>
      <c r="N85" s="228">
        <f t="shared" si="32"/>
        <v>651.4</v>
      </c>
      <c r="O85" s="228">
        <f t="shared" si="32"/>
        <v>0</v>
      </c>
      <c r="P85" s="350">
        <f t="shared" si="17"/>
        <v>1</v>
      </c>
      <c r="Q85" s="355">
        <f t="shared" si="30"/>
        <v>1</v>
      </c>
      <c r="R85" s="165"/>
    </row>
    <row r="86" spans="1:18" s="166" customFormat="1" ht="60.75" customHeight="1" x14ac:dyDescent="0.25">
      <c r="A86" s="92"/>
      <c r="B86" s="81" t="s">
        <v>415</v>
      </c>
      <c r="C86" s="233">
        <v>651.4</v>
      </c>
      <c r="D86" s="227">
        <f>F86</f>
        <v>651.4</v>
      </c>
      <c r="E86" s="227">
        <v>0</v>
      </c>
      <c r="F86" s="228">
        <v>651.4</v>
      </c>
      <c r="G86" s="247">
        <v>0</v>
      </c>
      <c r="H86" s="227">
        <f>J86</f>
        <v>651.4</v>
      </c>
      <c r="I86" s="227">
        <v>0</v>
      </c>
      <c r="J86" s="227">
        <v>651.4</v>
      </c>
      <c r="K86" s="227">
        <v>0</v>
      </c>
      <c r="L86" s="227">
        <f>N86</f>
        <v>651.4</v>
      </c>
      <c r="M86" s="227">
        <v>0</v>
      </c>
      <c r="N86" s="227">
        <v>651.4</v>
      </c>
      <c r="O86" s="247">
        <v>0</v>
      </c>
      <c r="P86" s="350">
        <f t="shared" si="17"/>
        <v>1</v>
      </c>
      <c r="Q86" s="355">
        <f t="shared" si="30"/>
        <v>1</v>
      </c>
      <c r="R86" s="165"/>
    </row>
    <row r="87" spans="1:18" s="43" customFormat="1" ht="33" customHeight="1" x14ac:dyDescent="0.25">
      <c r="A87" s="83"/>
      <c r="B87" s="84" t="s">
        <v>132</v>
      </c>
      <c r="C87" s="234">
        <f t="shared" ref="C87:O87" si="33">C62+C57+C84</f>
        <v>6280.6754499999997</v>
      </c>
      <c r="D87" s="234">
        <f t="shared" si="33"/>
        <v>6280.6754499999997</v>
      </c>
      <c r="E87" s="234">
        <f t="shared" si="33"/>
        <v>0</v>
      </c>
      <c r="F87" s="234">
        <f t="shared" si="33"/>
        <v>6280.6754499999997</v>
      </c>
      <c r="G87" s="234">
        <f t="shared" si="33"/>
        <v>0</v>
      </c>
      <c r="H87" s="234">
        <f t="shared" si="33"/>
        <v>5278.1759199999997</v>
      </c>
      <c r="I87" s="234">
        <f t="shared" si="33"/>
        <v>0</v>
      </c>
      <c r="J87" s="234">
        <f t="shared" si="33"/>
        <v>5278.1759199999997</v>
      </c>
      <c r="K87" s="234">
        <f t="shared" si="33"/>
        <v>0</v>
      </c>
      <c r="L87" s="234">
        <f t="shared" si="33"/>
        <v>5278.1759199999997</v>
      </c>
      <c r="M87" s="234">
        <f t="shared" si="33"/>
        <v>0</v>
      </c>
      <c r="N87" s="234">
        <f t="shared" si="33"/>
        <v>5278.1759199999997</v>
      </c>
      <c r="O87" s="234">
        <f t="shared" si="33"/>
        <v>0</v>
      </c>
      <c r="P87" s="87">
        <f>H87/D87</f>
        <v>0.84</v>
      </c>
      <c r="Q87" s="262">
        <f t="shared" si="30"/>
        <v>0.84</v>
      </c>
      <c r="R87" s="42"/>
    </row>
    <row r="88" spans="1:18" s="43" customFormat="1" ht="33" customHeight="1" x14ac:dyDescent="0.25">
      <c r="A88" s="83"/>
      <c r="B88" s="481" t="s">
        <v>161</v>
      </c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3"/>
      <c r="R88" s="42"/>
    </row>
    <row r="89" spans="1:18" s="43" customFormat="1" ht="97.5" customHeight="1" x14ac:dyDescent="0.25">
      <c r="A89" s="344" t="s">
        <v>162</v>
      </c>
      <c r="B89" s="345" t="s">
        <v>163</v>
      </c>
      <c r="C89" s="257">
        <f>C90</f>
        <v>53430.030989999999</v>
      </c>
      <c r="D89" s="353">
        <f>D90</f>
        <v>53430.030989999999</v>
      </c>
      <c r="E89" s="353">
        <f t="shared" ref="E89:O89" si="34">E90</f>
        <v>0</v>
      </c>
      <c r="F89" s="353">
        <f t="shared" si="34"/>
        <v>53430.030989999999</v>
      </c>
      <c r="G89" s="353">
        <f t="shared" si="34"/>
        <v>0</v>
      </c>
      <c r="H89" s="353">
        <f t="shared" si="34"/>
        <v>53364.62917</v>
      </c>
      <c r="I89" s="353">
        <f t="shared" si="34"/>
        <v>0</v>
      </c>
      <c r="J89" s="353">
        <f t="shared" si="34"/>
        <v>53364.62917</v>
      </c>
      <c r="K89" s="353">
        <f t="shared" si="34"/>
        <v>0</v>
      </c>
      <c r="L89" s="353">
        <f t="shared" si="34"/>
        <v>53364.62917</v>
      </c>
      <c r="M89" s="353">
        <f t="shared" si="34"/>
        <v>0</v>
      </c>
      <c r="N89" s="353">
        <f t="shared" si="34"/>
        <v>53364.62917</v>
      </c>
      <c r="O89" s="353">
        <f t="shared" si="34"/>
        <v>0</v>
      </c>
      <c r="P89" s="346">
        <f t="shared" ref="P89:P94" si="35">H89/D89</f>
        <v>0.999</v>
      </c>
      <c r="Q89" s="358">
        <f t="shared" ref="Q89:Q94" si="36">L89/D89</f>
        <v>0.999</v>
      </c>
      <c r="R89" s="42"/>
    </row>
    <row r="90" spans="1:18" s="164" customFormat="1" ht="120.75" customHeight="1" x14ac:dyDescent="0.25">
      <c r="A90" s="92" t="s">
        <v>164</v>
      </c>
      <c r="B90" s="348" t="s">
        <v>165</v>
      </c>
      <c r="C90" s="349">
        <v>53430.030989999999</v>
      </c>
      <c r="D90" s="349">
        <f>F90</f>
        <v>53430.030989999999</v>
      </c>
      <c r="E90" s="349">
        <v>0</v>
      </c>
      <c r="F90" s="349">
        <v>53430.030989999999</v>
      </c>
      <c r="G90" s="349">
        <v>0</v>
      </c>
      <c r="H90" s="349">
        <f>J90</f>
        <v>53364.62917</v>
      </c>
      <c r="I90" s="349">
        <v>0</v>
      </c>
      <c r="J90" s="349">
        <v>53364.62917</v>
      </c>
      <c r="K90" s="349">
        <v>0</v>
      </c>
      <c r="L90" s="349">
        <f>N90</f>
        <v>53364.62917</v>
      </c>
      <c r="M90" s="349">
        <v>0</v>
      </c>
      <c r="N90" s="349">
        <f>J90</f>
        <v>53364.62917</v>
      </c>
      <c r="O90" s="349">
        <v>0</v>
      </c>
      <c r="P90" s="350">
        <f t="shared" si="35"/>
        <v>0.999</v>
      </c>
      <c r="Q90" s="355">
        <f t="shared" si="36"/>
        <v>0.999</v>
      </c>
      <c r="R90" s="163"/>
    </row>
    <row r="91" spans="1:18" s="43" customFormat="1" ht="81" hidden="1" customHeight="1" x14ac:dyDescent="0.25">
      <c r="A91" s="60" t="s">
        <v>166</v>
      </c>
      <c r="B91" s="45" t="s">
        <v>167</v>
      </c>
      <c r="C91" s="221">
        <f>C92</f>
        <v>0</v>
      </c>
      <c r="D91" s="278">
        <f t="shared" ref="D91:O92" si="37">D92</f>
        <v>0</v>
      </c>
      <c r="E91" s="278">
        <f t="shared" si="37"/>
        <v>0</v>
      </c>
      <c r="F91" s="278">
        <f t="shared" si="37"/>
        <v>0</v>
      </c>
      <c r="G91" s="278">
        <f t="shared" si="37"/>
        <v>0</v>
      </c>
      <c r="H91" s="221">
        <f t="shared" si="37"/>
        <v>0</v>
      </c>
      <c r="I91" s="221">
        <f t="shared" si="37"/>
        <v>0</v>
      </c>
      <c r="J91" s="221">
        <f t="shared" si="37"/>
        <v>0</v>
      </c>
      <c r="K91" s="221">
        <f t="shared" si="37"/>
        <v>0</v>
      </c>
      <c r="L91" s="221">
        <f t="shared" si="37"/>
        <v>0</v>
      </c>
      <c r="M91" s="221">
        <f t="shared" si="37"/>
        <v>0</v>
      </c>
      <c r="N91" s="221">
        <f t="shared" si="37"/>
        <v>0</v>
      </c>
      <c r="O91" s="221">
        <f t="shared" si="37"/>
        <v>0</v>
      </c>
      <c r="P91" s="79" t="e">
        <f t="shared" si="35"/>
        <v>#DIV/0!</v>
      </c>
      <c r="Q91" s="90" t="e">
        <f t="shared" si="36"/>
        <v>#DIV/0!</v>
      </c>
      <c r="R91" s="42"/>
    </row>
    <row r="92" spans="1:18" s="164" customFormat="1" ht="60.75" hidden="1" customHeight="1" x14ac:dyDescent="0.25">
      <c r="A92" s="48" t="s">
        <v>168</v>
      </c>
      <c r="B92" s="49" t="s">
        <v>169</v>
      </c>
      <c r="C92" s="223">
        <f>C93</f>
        <v>0</v>
      </c>
      <c r="D92" s="275">
        <f t="shared" si="37"/>
        <v>0</v>
      </c>
      <c r="E92" s="275">
        <f t="shared" si="37"/>
        <v>0</v>
      </c>
      <c r="F92" s="275">
        <f>F93</f>
        <v>0</v>
      </c>
      <c r="G92" s="275">
        <f t="shared" si="37"/>
        <v>0</v>
      </c>
      <c r="H92" s="223">
        <f>J92</f>
        <v>0</v>
      </c>
      <c r="I92" s="223">
        <f t="shared" si="37"/>
        <v>0</v>
      </c>
      <c r="J92" s="223">
        <f>J93</f>
        <v>0</v>
      </c>
      <c r="K92" s="223">
        <f t="shared" si="37"/>
        <v>0</v>
      </c>
      <c r="L92" s="223">
        <f>N92</f>
        <v>0</v>
      </c>
      <c r="M92" s="223">
        <f t="shared" si="37"/>
        <v>0</v>
      </c>
      <c r="N92" s="223">
        <f>N93</f>
        <v>0</v>
      </c>
      <c r="O92" s="223">
        <f t="shared" si="37"/>
        <v>0</v>
      </c>
      <c r="P92" s="80" t="e">
        <f t="shared" si="35"/>
        <v>#DIV/0!</v>
      </c>
      <c r="Q92" s="91" t="e">
        <f t="shared" si="36"/>
        <v>#DIV/0!</v>
      </c>
      <c r="R92" s="163"/>
    </row>
    <row r="93" spans="1:18" s="164" customFormat="1" ht="55.5" hidden="1" customHeight="1" x14ac:dyDescent="0.25">
      <c r="A93" s="48"/>
      <c r="B93" s="49" t="s">
        <v>170</v>
      </c>
      <c r="C93" s="223">
        <v>0</v>
      </c>
      <c r="D93" s="272">
        <f>F93</f>
        <v>0</v>
      </c>
      <c r="E93" s="272">
        <v>0</v>
      </c>
      <c r="F93" s="271">
        <v>0</v>
      </c>
      <c r="G93" s="277">
        <v>0</v>
      </c>
      <c r="H93" s="230">
        <f>I93+J93+K93</f>
        <v>0</v>
      </c>
      <c r="I93" s="230">
        <v>0</v>
      </c>
      <c r="J93" s="230">
        <v>0</v>
      </c>
      <c r="K93" s="230">
        <v>0</v>
      </c>
      <c r="L93" s="230">
        <f>M93+N93+O93</f>
        <v>0</v>
      </c>
      <c r="M93" s="230">
        <v>0</v>
      </c>
      <c r="N93" s="230">
        <v>0</v>
      </c>
      <c r="O93" s="231">
        <v>0</v>
      </c>
      <c r="P93" s="80" t="e">
        <f t="shared" si="35"/>
        <v>#DIV/0!</v>
      </c>
      <c r="Q93" s="91" t="e">
        <f t="shared" si="36"/>
        <v>#DIV/0!</v>
      </c>
      <c r="R93" s="163"/>
    </row>
    <row r="94" spans="1:18" s="43" customFormat="1" ht="117" customHeight="1" x14ac:dyDescent="0.25">
      <c r="A94" s="60" t="s">
        <v>505</v>
      </c>
      <c r="B94" s="82" t="s">
        <v>506</v>
      </c>
      <c r="C94" s="232">
        <f>C95+C100+C106+C120+C121+C124+C125+C128</f>
        <v>56566.843529999998</v>
      </c>
      <c r="D94" s="232">
        <f t="shared" ref="D94:O94" si="38">D95+D100+D106+D120+D121+D124+D125+D128</f>
        <v>56566.843529999998</v>
      </c>
      <c r="E94" s="232">
        <f t="shared" si="38"/>
        <v>0</v>
      </c>
      <c r="F94" s="232">
        <f t="shared" si="38"/>
        <v>56566.843529999998</v>
      </c>
      <c r="G94" s="232">
        <f t="shared" si="38"/>
        <v>0</v>
      </c>
      <c r="H94" s="232">
        <f t="shared" si="38"/>
        <v>56552.567940000001</v>
      </c>
      <c r="I94" s="232">
        <f t="shared" si="38"/>
        <v>0</v>
      </c>
      <c r="J94" s="232">
        <f t="shared" si="38"/>
        <v>56552.567940000001</v>
      </c>
      <c r="K94" s="232">
        <f t="shared" si="38"/>
        <v>0</v>
      </c>
      <c r="L94" s="232">
        <f t="shared" si="38"/>
        <v>56552.567940000001</v>
      </c>
      <c r="M94" s="232">
        <f t="shared" si="38"/>
        <v>0</v>
      </c>
      <c r="N94" s="232">
        <f t="shared" si="38"/>
        <v>56552.567940000001</v>
      </c>
      <c r="O94" s="232">
        <f t="shared" si="38"/>
        <v>0</v>
      </c>
      <c r="P94" s="79">
        <f t="shared" si="35"/>
        <v>1</v>
      </c>
      <c r="Q94" s="90">
        <f t="shared" si="36"/>
        <v>1</v>
      </c>
      <c r="R94" s="42"/>
    </row>
    <row r="95" spans="1:18" s="164" customFormat="1" ht="81.75" hidden="1" customHeight="1" x14ac:dyDescent="0.25">
      <c r="A95" s="48" t="s">
        <v>172</v>
      </c>
      <c r="B95" s="49" t="s">
        <v>173</v>
      </c>
      <c r="C95" s="241">
        <v>0</v>
      </c>
      <c r="D95" s="279">
        <f t="shared" ref="D95:O95" si="39">D96+D98+D99+D97</f>
        <v>0</v>
      </c>
      <c r="E95" s="279">
        <f t="shared" si="39"/>
        <v>0</v>
      </c>
      <c r="F95" s="279">
        <v>0</v>
      </c>
      <c r="G95" s="279">
        <f t="shared" si="39"/>
        <v>0</v>
      </c>
      <c r="H95" s="241">
        <f t="shared" si="39"/>
        <v>0</v>
      </c>
      <c r="I95" s="241">
        <f t="shared" si="39"/>
        <v>0</v>
      </c>
      <c r="J95" s="241">
        <v>0</v>
      </c>
      <c r="K95" s="241">
        <f t="shared" si="39"/>
        <v>0</v>
      </c>
      <c r="L95" s="241">
        <f t="shared" si="39"/>
        <v>0</v>
      </c>
      <c r="M95" s="241">
        <f t="shared" si="39"/>
        <v>0</v>
      </c>
      <c r="N95" s="241">
        <v>0</v>
      </c>
      <c r="O95" s="241">
        <f t="shared" si="39"/>
        <v>0</v>
      </c>
      <c r="P95" s="80" t="e">
        <f>H95/D95</f>
        <v>#DIV/0!</v>
      </c>
      <c r="Q95" s="91" t="e">
        <f>L95/D95</f>
        <v>#DIV/0!</v>
      </c>
      <c r="R95" s="163"/>
    </row>
    <row r="96" spans="1:18" s="164" customFormat="1" ht="63" hidden="1" customHeight="1" x14ac:dyDescent="0.25">
      <c r="A96" s="48"/>
      <c r="B96" s="49" t="s">
        <v>456</v>
      </c>
      <c r="C96" s="241">
        <v>0</v>
      </c>
      <c r="D96" s="272">
        <f>F96</f>
        <v>0</v>
      </c>
      <c r="E96" s="272">
        <v>0</v>
      </c>
      <c r="F96" s="271">
        <v>0</v>
      </c>
      <c r="G96" s="277">
        <v>0</v>
      </c>
      <c r="H96" s="230">
        <f>J96</f>
        <v>0</v>
      </c>
      <c r="I96" s="230">
        <v>0</v>
      </c>
      <c r="J96" s="230">
        <v>0</v>
      </c>
      <c r="K96" s="230">
        <v>0</v>
      </c>
      <c r="L96" s="230">
        <f>N96</f>
        <v>0</v>
      </c>
      <c r="M96" s="230">
        <v>0</v>
      </c>
      <c r="N96" s="230">
        <f>J96</f>
        <v>0</v>
      </c>
      <c r="O96" s="231">
        <v>0</v>
      </c>
      <c r="P96" s="80" t="e">
        <f>H96/D96</f>
        <v>#DIV/0!</v>
      </c>
      <c r="Q96" s="91" t="e">
        <f>L96/D96</f>
        <v>#DIV/0!</v>
      </c>
      <c r="R96" s="163"/>
    </row>
    <row r="97" spans="1:18" s="43" customFormat="1" ht="77.25" hidden="1" customHeight="1" x14ac:dyDescent="0.25">
      <c r="A97" s="48"/>
      <c r="B97" s="49" t="s">
        <v>457</v>
      </c>
      <c r="C97" s="241">
        <v>0</v>
      </c>
      <c r="D97" s="272">
        <f>F97</f>
        <v>0</v>
      </c>
      <c r="E97" s="272">
        <v>0</v>
      </c>
      <c r="F97" s="271">
        <v>0</v>
      </c>
      <c r="G97" s="277">
        <v>0</v>
      </c>
      <c r="H97" s="230">
        <f>J97</f>
        <v>0</v>
      </c>
      <c r="I97" s="230">
        <v>0</v>
      </c>
      <c r="J97" s="230">
        <f>F97</f>
        <v>0</v>
      </c>
      <c r="K97" s="230">
        <v>0</v>
      </c>
      <c r="L97" s="230">
        <f>N97</f>
        <v>0</v>
      </c>
      <c r="M97" s="230">
        <v>0</v>
      </c>
      <c r="N97" s="230">
        <f>J97</f>
        <v>0</v>
      </c>
      <c r="O97" s="231">
        <v>0</v>
      </c>
      <c r="P97" s="80">
        <v>0</v>
      </c>
      <c r="Q97" s="91">
        <v>0</v>
      </c>
      <c r="R97" s="42"/>
    </row>
    <row r="98" spans="1:18" s="164" customFormat="1" ht="68.25" hidden="1" customHeight="1" x14ac:dyDescent="0.25">
      <c r="A98" s="48"/>
      <c r="B98" s="155" t="s">
        <v>468</v>
      </c>
      <c r="C98" s="241">
        <v>0</v>
      </c>
      <c r="D98" s="272">
        <f>F98</f>
        <v>0</v>
      </c>
      <c r="E98" s="272">
        <v>0</v>
      </c>
      <c r="F98" s="271">
        <v>0</v>
      </c>
      <c r="G98" s="277">
        <v>0</v>
      </c>
      <c r="H98" s="230">
        <f>J98</f>
        <v>0</v>
      </c>
      <c r="I98" s="230">
        <v>0</v>
      </c>
      <c r="J98" s="230">
        <v>0</v>
      </c>
      <c r="K98" s="230">
        <v>0</v>
      </c>
      <c r="L98" s="230">
        <f>N98</f>
        <v>0</v>
      </c>
      <c r="M98" s="230">
        <v>0</v>
      </c>
      <c r="N98" s="230">
        <v>0</v>
      </c>
      <c r="O98" s="231">
        <v>0</v>
      </c>
      <c r="P98" s="80" t="e">
        <f t="shared" ref="P98:P119" si="40">H98/D98</f>
        <v>#DIV/0!</v>
      </c>
      <c r="Q98" s="91" t="e">
        <f t="shared" ref="Q98:Q119" si="41">L98/D98</f>
        <v>#DIV/0!</v>
      </c>
      <c r="R98" s="163"/>
    </row>
    <row r="99" spans="1:18" s="43" customFormat="1" ht="52.5" hidden="1" customHeight="1" x14ac:dyDescent="0.25">
      <c r="A99" s="48"/>
      <c r="B99" s="106" t="s">
        <v>351</v>
      </c>
      <c r="C99" s="241"/>
      <c r="D99" s="272">
        <f>F99</f>
        <v>0</v>
      </c>
      <c r="E99" s="272">
        <v>0</v>
      </c>
      <c r="F99" s="271"/>
      <c r="G99" s="277">
        <v>0</v>
      </c>
      <c r="H99" s="230">
        <f>J99</f>
        <v>0</v>
      </c>
      <c r="I99" s="230">
        <v>0</v>
      </c>
      <c r="J99" s="230"/>
      <c r="K99" s="230">
        <v>0</v>
      </c>
      <c r="L99" s="230">
        <f>N99</f>
        <v>0</v>
      </c>
      <c r="M99" s="230">
        <v>0</v>
      </c>
      <c r="N99" s="230">
        <f>J99</f>
        <v>0</v>
      </c>
      <c r="O99" s="231">
        <v>0</v>
      </c>
      <c r="P99" s="80" t="e">
        <f t="shared" si="40"/>
        <v>#DIV/0!</v>
      </c>
      <c r="Q99" s="91" t="e">
        <f t="shared" si="41"/>
        <v>#DIV/0!</v>
      </c>
      <c r="R99" s="42"/>
    </row>
    <row r="100" spans="1:18" s="166" customFormat="1" ht="95.25" customHeight="1" x14ac:dyDescent="0.25">
      <c r="A100" s="92" t="s">
        <v>507</v>
      </c>
      <c r="B100" s="81" t="s">
        <v>175</v>
      </c>
      <c r="C100" s="242">
        <f>C101+C102</f>
        <v>53182.443529999997</v>
      </c>
      <c r="D100" s="242">
        <f t="shared" ref="D100:O100" si="42">D101+D102</f>
        <v>53182.443529999997</v>
      </c>
      <c r="E100" s="242">
        <f t="shared" si="42"/>
        <v>0</v>
      </c>
      <c r="F100" s="242">
        <f t="shared" si="42"/>
        <v>53182.443529999997</v>
      </c>
      <c r="G100" s="242">
        <f t="shared" si="42"/>
        <v>0</v>
      </c>
      <c r="H100" s="242">
        <f t="shared" si="42"/>
        <v>53182.443529999997</v>
      </c>
      <c r="I100" s="242">
        <f t="shared" si="42"/>
        <v>0</v>
      </c>
      <c r="J100" s="242">
        <f t="shared" si="42"/>
        <v>53182.443529999997</v>
      </c>
      <c r="K100" s="242">
        <f t="shared" si="42"/>
        <v>0</v>
      </c>
      <c r="L100" s="242">
        <f t="shared" si="42"/>
        <v>53182.443529999997</v>
      </c>
      <c r="M100" s="242">
        <f t="shared" si="42"/>
        <v>0</v>
      </c>
      <c r="N100" s="242">
        <f t="shared" si="42"/>
        <v>53182.443529999997</v>
      </c>
      <c r="O100" s="242">
        <f t="shared" si="42"/>
        <v>0</v>
      </c>
      <c r="P100" s="350">
        <f t="shared" si="40"/>
        <v>1</v>
      </c>
      <c r="Q100" s="355">
        <f t="shared" si="41"/>
        <v>1</v>
      </c>
      <c r="R100" s="165"/>
    </row>
    <row r="101" spans="1:18" s="166" customFormat="1" ht="37.5" customHeight="1" x14ac:dyDescent="0.25">
      <c r="A101" s="92"/>
      <c r="B101" s="81" t="s">
        <v>176</v>
      </c>
      <c r="C101" s="242">
        <v>27635.948520000002</v>
      </c>
      <c r="D101" s="227">
        <f>F101</f>
        <v>27635.948520000002</v>
      </c>
      <c r="E101" s="227">
        <v>0</v>
      </c>
      <c r="F101" s="228">
        <v>27635.948520000002</v>
      </c>
      <c r="G101" s="247">
        <v>0</v>
      </c>
      <c r="H101" s="227">
        <f>J101</f>
        <v>27635.948520000002</v>
      </c>
      <c r="I101" s="227">
        <v>0</v>
      </c>
      <c r="J101" s="227">
        <v>27635.948520000002</v>
      </c>
      <c r="K101" s="227">
        <v>0</v>
      </c>
      <c r="L101" s="227">
        <f>N101</f>
        <v>27635.948520000002</v>
      </c>
      <c r="M101" s="227">
        <v>0</v>
      </c>
      <c r="N101" s="227">
        <f>J101</f>
        <v>27635.948520000002</v>
      </c>
      <c r="O101" s="247">
        <v>0</v>
      </c>
      <c r="P101" s="350">
        <f t="shared" si="40"/>
        <v>1</v>
      </c>
      <c r="Q101" s="355">
        <f t="shared" si="41"/>
        <v>1</v>
      </c>
      <c r="R101" s="165"/>
    </row>
    <row r="102" spans="1:18" s="154" customFormat="1" ht="37.5" customHeight="1" x14ac:dyDescent="0.25">
      <c r="A102" s="92"/>
      <c r="B102" s="81" t="s">
        <v>508</v>
      </c>
      <c r="C102" s="242">
        <v>25546.495009999999</v>
      </c>
      <c r="D102" s="227">
        <f>F102</f>
        <v>25546.495009999999</v>
      </c>
      <c r="E102" s="227">
        <v>0</v>
      </c>
      <c r="F102" s="228">
        <v>25546.495009999999</v>
      </c>
      <c r="G102" s="247">
        <v>0</v>
      </c>
      <c r="H102" s="227">
        <f>J102</f>
        <v>25546.495009999999</v>
      </c>
      <c r="I102" s="227">
        <v>0</v>
      </c>
      <c r="J102" s="227">
        <v>25546.495009999999</v>
      </c>
      <c r="K102" s="227">
        <v>0</v>
      </c>
      <c r="L102" s="227">
        <f>N102</f>
        <v>25546.495009999999</v>
      </c>
      <c r="M102" s="227">
        <v>0</v>
      </c>
      <c r="N102" s="227">
        <f>J102</f>
        <v>25546.495009999999</v>
      </c>
      <c r="O102" s="247">
        <v>0</v>
      </c>
      <c r="P102" s="350">
        <f t="shared" si="40"/>
        <v>1</v>
      </c>
      <c r="Q102" s="355">
        <f t="shared" si="41"/>
        <v>1</v>
      </c>
      <c r="R102" s="153"/>
    </row>
    <row r="103" spans="1:18" s="43" customFormat="1" ht="46.5" hidden="1" customHeight="1" x14ac:dyDescent="0.25">
      <c r="A103" s="92"/>
      <c r="B103" s="81" t="s">
        <v>389</v>
      </c>
      <c r="C103" s="242">
        <v>0</v>
      </c>
      <c r="D103" s="280">
        <f>F103</f>
        <v>0</v>
      </c>
      <c r="E103" s="280">
        <v>0</v>
      </c>
      <c r="F103" s="281">
        <v>0</v>
      </c>
      <c r="G103" s="282">
        <v>0</v>
      </c>
      <c r="H103" s="227">
        <f>J103</f>
        <v>0</v>
      </c>
      <c r="I103" s="227">
        <v>0</v>
      </c>
      <c r="J103" s="227">
        <v>0</v>
      </c>
      <c r="K103" s="227">
        <v>0</v>
      </c>
      <c r="L103" s="227">
        <f>N103</f>
        <v>0</v>
      </c>
      <c r="M103" s="227">
        <v>0</v>
      </c>
      <c r="N103" s="227">
        <f>J103</f>
        <v>0</v>
      </c>
      <c r="O103" s="247">
        <v>0</v>
      </c>
      <c r="P103" s="350" t="e">
        <f t="shared" si="40"/>
        <v>#DIV/0!</v>
      </c>
      <c r="Q103" s="355" t="e">
        <f t="shared" si="41"/>
        <v>#DIV/0!</v>
      </c>
      <c r="R103" s="42"/>
    </row>
    <row r="104" spans="1:18" s="43" customFormat="1" ht="46.5" hidden="1" customHeight="1" x14ac:dyDescent="0.25">
      <c r="A104" s="92"/>
      <c r="B104" s="81" t="s">
        <v>390</v>
      </c>
      <c r="C104" s="242">
        <v>0</v>
      </c>
      <c r="D104" s="280">
        <f>F104</f>
        <v>0</v>
      </c>
      <c r="E104" s="280">
        <v>0</v>
      </c>
      <c r="F104" s="281"/>
      <c r="G104" s="282">
        <v>0</v>
      </c>
      <c r="H104" s="227">
        <f>J104</f>
        <v>0</v>
      </c>
      <c r="I104" s="227">
        <v>0</v>
      </c>
      <c r="J104" s="227">
        <f>F104</f>
        <v>0</v>
      </c>
      <c r="K104" s="227">
        <v>0</v>
      </c>
      <c r="L104" s="227">
        <f>N104</f>
        <v>0</v>
      </c>
      <c r="M104" s="227">
        <v>0</v>
      </c>
      <c r="N104" s="227">
        <f>J104</f>
        <v>0</v>
      </c>
      <c r="O104" s="247">
        <v>0</v>
      </c>
      <c r="P104" s="350" t="e">
        <f t="shared" si="40"/>
        <v>#DIV/0!</v>
      </c>
      <c r="Q104" s="355" t="e">
        <f t="shared" si="41"/>
        <v>#DIV/0!</v>
      </c>
      <c r="R104" s="42"/>
    </row>
    <row r="105" spans="1:18" s="43" customFormat="1" ht="66" hidden="1" customHeight="1" x14ac:dyDescent="0.25">
      <c r="A105" s="92"/>
      <c r="B105" s="81" t="s">
        <v>391</v>
      </c>
      <c r="C105" s="242">
        <v>0</v>
      </c>
      <c r="D105" s="280">
        <f>F105</f>
        <v>0</v>
      </c>
      <c r="E105" s="280">
        <v>0</v>
      </c>
      <c r="F105" s="281">
        <v>0</v>
      </c>
      <c r="G105" s="282">
        <v>0</v>
      </c>
      <c r="H105" s="227">
        <f>J105</f>
        <v>0</v>
      </c>
      <c r="I105" s="227">
        <v>0</v>
      </c>
      <c r="J105" s="227">
        <f>F105</f>
        <v>0</v>
      </c>
      <c r="K105" s="227">
        <v>0</v>
      </c>
      <c r="L105" s="227">
        <f>N105</f>
        <v>0</v>
      </c>
      <c r="M105" s="227">
        <v>0</v>
      </c>
      <c r="N105" s="227">
        <f>J105</f>
        <v>0</v>
      </c>
      <c r="O105" s="247">
        <v>0</v>
      </c>
      <c r="P105" s="350" t="e">
        <f t="shared" si="40"/>
        <v>#DIV/0!</v>
      </c>
      <c r="Q105" s="355" t="e">
        <f t="shared" si="41"/>
        <v>#DIV/0!</v>
      </c>
      <c r="R105" s="42"/>
    </row>
    <row r="106" spans="1:18" s="154" customFormat="1" ht="64.5" customHeight="1" x14ac:dyDescent="0.25">
      <c r="A106" s="92" t="s">
        <v>519</v>
      </c>
      <c r="B106" s="81" t="s">
        <v>177</v>
      </c>
      <c r="C106" s="242">
        <f>C119</f>
        <v>2844.4</v>
      </c>
      <c r="D106" s="242">
        <f t="shared" ref="D106:O106" si="43">D119</f>
        <v>2844.4</v>
      </c>
      <c r="E106" s="242">
        <f t="shared" si="43"/>
        <v>0</v>
      </c>
      <c r="F106" s="242">
        <f t="shared" si="43"/>
        <v>2844.4</v>
      </c>
      <c r="G106" s="242">
        <f t="shared" si="43"/>
        <v>0</v>
      </c>
      <c r="H106" s="242">
        <f t="shared" si="43"/>
        <v>2830.1244099999999</v>
      </c>
      <c r="I106" s="242">
        <f t="shared" si="43"/>
        <v>0</v>
      </c>
      <c r="J106" s="242">
        <f t="shared" si="43"/>
        <v>2830.1244099999999</v>
      </c>
      <c r="K106" s="242">
        <f t="shared" si="43"/>
        <v>0</v>
      </c>
      <c r="L106" s="242">
        <f t="shared" si="43"/>
        <v>2830.1244099999999</v>
      </c>
      <c r="M106" s="242">
        <f t="shared" si="43"/>
        <v>0</v>
      </c>
      <c r="N106" s="242">
        <f t="shared" si="43"/>
        <v>2830.1244099999999</v>
      </c>
      <c r="O106" s="242">
        <f t="shared" si="43"/>
        <v>0</v>
      </c>
      <c r="P106" s="350">
        <f t="shared" si="40"/>
        <v>0.995</v>
      </c>
      <c r="Q106" s="355">
        <f t="shared" si="41"/>
        <v>0.995</v>
      </c>
      <c r="R106" s="153"/>
    </row>
    <row r="107" spans="1:18" s="154" customFormat="1" ht="51" hidden="1" customHeight="1" x14ac:dyDescent="0.25">
      <c r="A107" s="92"/>
      <c r="B107" s="81" t="s">
        <v>178</v>
      </c>
      <c r="C107" s="242">
        <v>0</v>
      </c>
      <c r="D107" s="227">
        <f>F107</f>
        <v>0</v>
      </c>
      <c r="E107" s="227">
        <v>0</v>
      </c>
      <c r="F107" s="228">
        <v>0</v>
      </c>
      <c r="G107" s="247">
        <v>0</v>
      </c>
      <c r="H107" s="227">
        <f>J107</f>
        <v>0</v>
      </c>
      <c r="I107" s="227">
        <v>0</v>
      </c>
      <c r="J107" s="227">
        <v>0</v>
      </c>
      <c r="K107" s="227">
        <v>0</v>
      </c>
      <c r="L107" s="227">
        <f>N107</f>
        <v>0</v>
      </c>
      <c r="M107" s="227">
        <v>0</v>
      </c>
      <c r="N107" s="227">
        <f>J107</f>
        <v>0</v>
      </c>
      <c r="O107" s="247">
        <v>0</v>
      </c>
      <c r="P107" s="350" t="e">
        <f t="shared" si="40"/>
        <v>#DIV/0!</v>
      </c>
      <c r="Q107" s="355" t="e">
        <f t="shared" si="41"/>
        <v>#DIV/0!</v>
      </c>
      <c r="R107" s="153"/>
    </row>
    <row r="108" spans="1:18" s="154" customFormat="1" ht="64.5" hidden="1" customHeight="1" x14ac:dyDescent="0.25">
      <c r="A108" s="92"/>
      <c r="B108" s="81" t="s">
        <v>179</v>
      </c>
      <c r="C108" s="242">
        <v>0</v>
      </c>
      <c r="D108" s="227">
        <v>0</v>
      </c>
      <c r="E108" s="227">
        <v>0</v>
      </c>
      <c r="F108" s="228">
        <v>0</v>
      </c>
      <c r="G108" s="247">
        <v>0</v>
      </c>
      <c r="H108" s="227">
        <v>0</v>
      </c>
      <c r="I108" s="227">
        <v>0</v>
      </c>
      <c r="J108" s="227">
        <v>0</v>
      </c>
      <c r="K108" s="227">
        <v>0</v>
      </c>
      <c r="L108" s="227">
        <v>0</v>
      </c>
      <c r="M108" s="227">
        <v>0</v>
      </c>
      <c r="N108" s="227">
        <v>0</v>
      </c>
      <c r="O108" s="247">
        <v>0</v>
      </c>
      <c r="P108" s="350" t="e">
        <f t="shared" si="40"/>
        <v>#DIV/0!</v>
      </c>
      <c r="Q108" s="355" t="e">
        <f t="shared" si="41"/>
        <v>#DIV/0!</v>
      </c>
      <c r="R108" s="153"/>
    </row>
    <row r="109" spans="1:18" s="154" customFormat="1" ht="64.5" hidden="1" customHeight="1" x14ac:dyDescent="0.25">
      <c r="A109" s="92"/>
      <c r="B109" s="81" t="s">
        <v>180</v>
      </c>
      <c r="C109" s="242">
        <v>0</v>
      </c>
      <c r="D109" s="227">
        <v>0</v>
      </c>
      <c r="E109" s="227">
        <v>0</v>
      </c>
      <c r="F109" s="228">
        <v>0</v>
      </c>
      <c r="G109" s="247">
        <v>0</v>
      </c>
      <c r="H109" s="227">
        <v>0</v>
      </c>
      <c r="I109" s="227">
        <v>0</v>
      </c>
      <c r="J109" s="227">
        <v>0</v>
      </c>
      <c r="K109" s="227">
        <v>0</v>
      </c>
      <c r="L109" s="227">
        <v>0</v>
      </c>
      <c r="M109" s="227">
        <v>0</v>
      </c>
      <c r="N109" s="227">
        <v>0</v>
      </c>
      <c r="O109" s="247">
        <v>0</v>
      </c>
      <c r="P109" s="350" t="e">
        <f t="shared" si="40"/>
        <v>#DIV/0!</v>
      </c>
      <c r="Q109" s="355" t="e">
        <f t="shared" si="41"/>
        <v>#DIV/0!</v>
      </c>
      <c r="R109" s="153"/>
    </row>
    <row r="110" spans="1:18" s="154" customFormat="1" ht="64.5" hidden="1" customHeight="1" x14ac:dyDescent="0.25">
      <c r="A110" s="92"/>
      <c r="B110" s="81" t="s">
        <v>181</v>
      </c>
      <c r="C110" s="242">
        <v>0</v>
      </c>
      <c r="D110" s="227">
        <f t="shared" ref="D110:D117" si="44">F110</f>
        <v>0</v>
      </c>
      <c r="E110" s="227">
        <v>0</v>
      </c>
      <c r="F110" s="228">
        <f>C110</f>
        <v>0</v>
      </c>
      <c r="G110" s="247">
        <v>0</v>
      </c>
      <c r="H110" s="227">
        <f t="shared" ref="H110:H116" si="45">J110</f>
        <v>0</v>
      </c>
      <c r="I110" s="227">
        <v>0</v>
      </c>
      <c r="J110" s="227">
        <v>0</v>
      </c>
      <c r="K110" s="227">
        <v>0</v>
      </c>
      <c r="L110" s="227">
        <f t="shared" ref="L110:L116" si="46">N110</f>
        <v>0</v>
      </c>
      <c r="M110" s="227">
        <v>0</v>
      </c>
      <c r="N110" s="227">
        <f>J110</f>
        <v>0</v>
      </c>
      <c r="O110" s="247">
        <v>0</v>
      </c>
      <c r="P110" s="350" t="e">
        <f t="shared" si="40"/>
        <v>#DIV/0!</v>
      </c>
      <c r="Q110" s="355" t="e">
        <f t="shared" si="41"/>
        <v>#DIV/0!</v>
      </c>
      <c r="R110" s="153"/>
    </row>
    <row r="111" spans="1:18" s="154" customFormat="1" ht="64.5" hidden="1" customHeight="1" x14ac:dyDescent="0.25">
      <c r="A111" s="92"/>
      <c r="B111" s="81" t="s">
        <v>182</v>
      </c>
      <c r="C111" s="242">
        <v>0</v>
      </c>
      <c r="D111" s="227">
        <f t="shared" si="44"/>
        <v>0</v>
      </c>
      <c r="E111" s="227">
        <v>0</v>
      </c>
      <c r="F111" s="228">
        <v>0</v>
      </c>
      <c r="G111" s="247">
        <v>0</v>
      </c>
      <c r="H111" s="227">
        <f t="shared" si="45"/>
        <v>0</v>
      </c>
      <c r="I111" s="227">
        <v>0</v>
      </c>
      <c r="J111" s="227">
        <v>0</v>
      </c>
      <c r="K111" s="227">
        <v>0</v>
      </c>
      <c r="L111" s="227">
        <f t="shared" si="46"/>
        <v>0</v>
      </c>
      <c r="M111" s="227">
        <v>0</v>
      </c>
      <c r="N111" s="227">
        <v>0</v>
      </c>
      <c r="O111" s="247">
        <v>0</v>
      </c>
      <c r="P111" s="350" t="e">
        <f t="shared" si="40"/>
        <v>#DIV/0!</v>
      </c>
      <c r="Q111" s="355" t="e">
        <f t="shared" si="41"/>
        <v>#DIV/0!</v>
      </c>
      <c r="R111" s="153"/>
    </row>
    <row r="112" spans="1:18" s="154" customFormat="1" ht="64.5" hidden="1" customHeight="1" x14ac:dyDescent="0.25">
      <c r="A112" s="92"/>
      <c r="B112" s="81" t="s">
        <v>183</v>
      </c>
      <c r="C112" s="242">
        <v>0</v>
      </c>
      <c r="D112" s="227">
        <f t="shared" si="44"/>
        <v>0</v>
      </c>
      <c r="E112" s="227">
        <v>0</v>
      </c>
      <c r="F112" s="228">
        <v>0</v>
      </c>
      <c r="G112" s="247">
        <v>0</v>
      </c>
      <c r="H112" s="227">
        <f t="shared" si="45"/>
        <v>0</v>
      </c>
      <c r="I112" s="227">
        <v>0</v>
      </c>
      <c r="J112" s="227">
        <v>0</v>
      </c>
      <c r="K112" s="227">
        <v>0</v>
      </c>
      <c r="L112" s="227">
        <f t="shared" si="46"/>
        <v>0</v>
      </c>
      <c r="M112" s="227">
        <v>0</v>
      </c>
      <c r="N112" s="227">
        <f t="shared" ref="N112:N117" si="47">J112</f>
        <v>0</v>
      </c>
      <c r="O112" s="247">
        <v>0</v>
      </c>
      <c r="P112" s="350" t="e">
        <f t="shared" si="40"/>
        <v>#DIV/0!</v>
      </c>
      <c r="Q112" s="355" t="e">
        <f t="shared" si="41"/>
        <v>#DIV/0!</v>
      </c>
      <c r="R112" s="153"/>
    </row>
    <row r="113" spans="1:18" s="154" customFormat="1" ht="64.5" hidden="1" customHeight="1" x14ac:dyDescent="0.25">
      <c r="A113" s="92"/>
      <c r="B113" s="81" t="s">
        <v>184</v>
      </c>
      <c r="C113" s="242">
        <v>0</v>
      </c>
      <c r="D113" s="227">
        <f t="shared" si="44"/>
        <v>0</v>
      </c>
      <c r="E113" s="227">
        <v>0</v>
      </c>
      <c r="F113" s="228">
        <v>0</v>
      </c>
      <c r="G113" s="247">
        <v>0</v>
      </c>
      <c r="H113" s="227">
        <f t="shared" si="45"/>
        <v>0</v>
      </c>
      <c r="I113" s="227">
        <v>0</v>
      </c>
      <c r="J113" s="227">
        <v>0</v>
      </c>
      <c r="K113" s="227">
        <v>0</v>
      </c>
      <c r="L113" s="227">
        <f t="shared" si="46"/>
        <v>0</v>
      </c>
      <c r="M113" s="227">
        <v>0</v>
      </c>
      <c r="N113" s="227">
        <f t="shared" si="47"/>
        <v>0</v>
      </c>
      <c r="O113" s="247">
        <v>0</v>
      </c>
      <c r="P113" s="350" t="e">
        <f t="shared" si="40"/>
        <v>#DIV/0!</v>
      </c>
      <c r="Q113" s="355" t="e">
        <f t="shared" si="41"/>
        <v>#DIV/0!</v>
      </c>
      <c r="R113" s="153"/>
    </row>
    <row r="114" spans="1:18" s="154" customFormat="1" ht="79.5" hidden="1" customHeight="1" x14ac:dyDescent="0.25">
      <c r="A114" s="92"/>
      <c r="B114" s="81" t="s">
        <v>185</v>
      </c>
      <c r="C114" s="242">
        <v>0</v>
      </c>
      <c r="D114" s="227">
        <f t="shared" si="44"/>
        <v>0</v>
      </c>
      <c r="E114" s="227">
        <v>0</v>
      </c>
      <c r="F114" s="228">
        <v>0</v>
      </c>
      <c r="G114" s="247">
        <v>0</v>
      </c>
      <c r="H114" s="227">
        <f t="shared" si="45"/>
        <v>0</v>
      </c>
      <c r="I114" s="227">
        <v>0</v>
      </c>
      <c r="J114" s="227">
        <v>0</v>
      </c>
      <c r="K114" s="227">
        <v>0</v>
      </c>
      <c r="L114" s="227">
        <f t="shared" si="46"/>
        <v>0</v>
      </c>
      <c r="M114" s="227">
        <v>0</v>
      </c>
      <c r="N114" s="227">
        <f t="shared" si="47"/>
        <v>0</v>
      </c>
      <c r="O114" s="247">
        <v>0</v>
      </c>
      <c r="P114" s="350" t="e">
        <f t="shared" si="40"/>
        <v>#DIV/0!</v>
      </c>
      <c r="Q114" s="355" t="e">
        <f t="shared" si="41"/>
        <v>#DIV/0!</v>
      </c>
      <c r="R114" s="153"/>
    </row>
    <row r="115" spans="1:18" s="154" customFormat="1" ht="64.5" hidden="1" customHeight="1" x14ac:dyDescent="0.25">
      <c r="A115" s="92"/>
      <c r="B115" s="81" t="s">
        <v>186</v>
      </c>
      <c r="C115" s="242">
        <v>0</v>
      </c>
      <c r="D115" s="227">
        <f t="shared" si="44"/>
        <v>0</v>
      </c>
      <c r="E115" s="227">
        <v>0</v>
      </c>
      <c r="F115" s="228">
        <v>0</v>
      </c>
      <c r="G115" s="247">
        <v>0</v>
      </c>
      <c r="H115" s="227">
        <f t="shared" si="45"/>
        <v>0</v>
      </c>
      <c r="I115" s="227">
        <v>0</v>
      </c>
      <c r="J115" s="227">
        <v>0</v>
      </c>
      <c r="K115" s="227">
        <v>0</v>
      </c>
      <c r="L115" s="227">
        <f t="shared" si="46"/>
        <v>0</v>
      </c>
      <c r="M115" s="227">
        <v>0</v>
      </c>
      <c r="N115" s="227">
        <f t="shared" si="47"/>
        <v>0</v>
      </c>
      <c r="O115" s="247">
        <v>0</v>
      </c>
      <c r="P115" s="350" t="e">
        <f t="shared" si="40"/>
        <v>#DIV/0!</v>
      </c>
      <c r="Q115" s="355" t="e">
        <f t="shared" si="41"/>
        <v>#DIV/0!</v>
      </c>
      <c r="R115" s="153"/>
    </row>
    <row r="116" spans="1:18" s="154" customFormat="1" ht="64.5" hidden="1" customHeight="1" x14ac:dyDescent="0.25">
      <c r="A116" s="92"/>
      <c r="B116" s="81" t="s">
        <v>352</v>
      </c>
      <c r="C116" s="242">
        <v>0</v>
      </c>
      <c r="D116" s="227">
        <f t="shared" si="44"/>
        <v>0</v>
      </c>
      <c r="E116" s="227">
        <v>0</v>
      </c>
      <c r="F116" s="228">
        <f>C116</f>
        <v>0</v>
      </c>
      <c r="G116" s="247">
        <v>0</v>
      </c>
      <c r="H116" s="227">
        <f t="shared" si="45"/>
        <v>0</v>
      </c>
      <c r="I116" s="227">
        <v>0</v>
      </c>
      <c r="J116" s="227">
        <v>0</v>
      </c>
      <c r="K116" s="227">
        <v>0</v>
      </c>
      <c r="L116" s="227">
        <f t="shared" si="46"/>
        <v>0</v>
      </c>
      <c r="M116" s="227">
        <v>0</v>
      </c>
      <c r="N116" s="227">
        <f t="shared" si="47"/>
        <v>0</v>
      </c>
      <c r="O116" s="247">
        <v>0</v>
      </c>
      <c r="P116" s="350" t="e">
        <f t="shared" si="40"/>
        <v>#DIV/0!</v>
      </c>
      <c r="Q116" s="355" t="e">
        <f t="shared" si="41"/>
        <v>#DIV/0!</v>
      </c>
      <c r="R116" s="153"/>
    </row>
    <row r="117" spans="1:18" s="154" customFormat="1" ht="64.5" hidden="1" customHeight="1" x14ac:dyDescent="0.25">
      <c r="A117" s="92"/>
      <c r="B117" s="81" t="s">
        <v>187</v>
      </c>
      <c r="C117" s="242">
        <v>0</v>
      </c>
      <c r="D117" s="227">
        <f t="shared" si="44"/>
        <v>0</v>
      </c>
      <c r="E117" s="227">
        <v>0</v>
      </c>
      <c r="F117" s="228">
        <f>C117</f>
        <v>0</v>
      </c>
      <c r="G117" s="247">
        <v>0</v>
      </c>
      <c r="H117" s="227">
        <f>J117</f>
        <v>0</v>
      </c>
      <c r="I117" s="227">
        <v>0</v>
      </c>
      <c r="J117" s="227">
        <v>0</v>
      </c>
      <c r="K117" s="227">
        <v>0</v>
      </c>
      <c r="L117" s="227">
        <f>N117</f>
        <v>0</v>
      </c>
      <c r="M117" s="227">
        <v>0</v>
      </c>
      <c r="N117" s="227">
        <f t="shared" si="47"/>
        <v>0</v>
      </c>
      <c r="O117" s="247">
        <v>0</v>
      </c>
      <c r="P117" s="350" t="e">
        <f t="shared" si="40"/>
        <v>#DIV/0!</v>
      </c>
      <c r="Q117" s="355" t="e">
        <f t="shared" si="41"/>
        <v>#DIV/0!</v>
      </c>
      <c r="R117" s="153"/>
    </row>
    <row r="118" spans="1:18" s="154" customFormat="1" ht="64.5" hidden="1" customHeight="1" x14ac:dyDescent="0.25">
      <c r="A118" s="92"/>
      <c r="B118" s="81" t="s">
        <v>188</v>
      </c>
      <c r="C118" s="242">
        <v>0</v>
      </c>
      <c r="D118" s="227">
        <v>0</v>
      </c>
      <c r="E118" s="227">
        <v>0</v>
      </c>
      <c r="F118" s="228">
        <v>0</v>
      </c>
      <c r="G118" s="247">
        <v>0</v>
      </c>
      <c r="H118" s="227">
        <v>0</v>
      </c>
      <c r="I118" s="227">
        <v>0</v>
      </c>
      <c r="J118" s="227">
        <v>0</v>
      </c>
      <c r="K118" s="227">
        <v>0</v>
      </c>
      <c r="L118" s="227">
        <v>0</v>
      </c>
      <c r="M118" s="227">
        <v>0</v>
      </c>
      <c r="N118" s="227">
        <v>0</v>
      </c>
      <c r="O118" s="247">
        <v>0</v>
      </c>
      <c r="P118" s="350" t="e">
        <f t="shared" si="40"/>
        <v>#DIV/0!</v>
      </c>
      <c r="Q118" s="355" t="e">
        <f t="shared" si="41"/>
        <v>#DIV/0!</v>
      </c>
      <c r="R118" s="153"/>
    </row>
    <row r="119" spans="1:18" s="154" customFormat="1" ht="64.5" customHeight="1" x14ac:dyDescent="0.25">
      <c r="A119" s="92"/>
      <c r="B119" s="81" t="s">
        <v>520</v>
      </c>
      <c r="C119" s="242">
        <v>2844.4</v>
      </c>
      <c r="D119" s="227">
        <f>F119</f>
        <v>2844.4</v>
      </c>
      <c r="E119" s="227">
        <v>0</v>
      </c>
      <c r="F119" s="228">
        <v>2844.4</v>
      </c>
      <c r="G119" s="247">
        <v>0</v>
      </c>
      <c r="H119" s="227">
        <f>J119</f>
        <v>2830.1244099999999</v>
      </c>
      <c r="I119" s="227">
        <v>0</v>
      </c>
      <c r="J119" s="227">
        <v>2830.1244099999999</v>
      </c>
      <c r="K119" s="227">
        <v>0</v>
      </c>
      <c r="L119" s="227">
        <f>N119</f>
        <v>2830.1244099999999</v>
      </c>
      <c r="M119" s="227">
        <v>0</v>
      </c>
      <c r="N119" s="227">
        <v>2830.1244099999999</v>
      </c>
      <c r="O119" s="247">
        <v>0</v>
      </c>
      <c r="P119" s="350">
        <f t="shared" si="40"/>
        <v>0.995</v>
      </c>
      <c r="Q119" s="355">
        <f t="shared" si="41"/>
        <v>0.995</v>
      </c>
      <c r="R119" s="153"/>
    </row>
    <row r="120" spans="1:18" s="154" customFormat="1" ht="124.5" hidden="1" customHeight="1" x14ac:dyDescent="0.25">
      <c r="A120" s="92" t="s">
        <v>189</v>
      </c>
      <c r="B120" s="81" t="s">
        <v>355</v>
      </c>
      <c r="C120" s="242">
        <v>0</v>
      </c>
      <c r="D120" s="280">
        <f>E120</f>
        <v>0</v>
      </c>
      <c r="E120" s="280">
        <f>E122</f>
        <v>0</v>
      </c>
      <c r="F120" s="281">
        <v>0</v>
      </c>
      <c r="G120" s="282">
        <v>0</v>
      </c>
      <c r="H120" s="227">
        <f>I120</f>
        <v>0</v>
      </c>
      <c r="I120" s="227">
        <f>I122</f>
        <v>0</v>
      </c>
      <c r="J120" s="227">
        <v>0</v>
      </c>
      <c r="K120" s="227">
        <v>0</v>
      </c>
      <c r="L120" s="227">
        <f>M120</f>
        <v>0</v>
      </c>
      <c r="M120" s="227">
        <f>M122</f>
        <v>0</v>
      </c>
      <c r="N120" s="227">
        <v>0</v>
      </c>
      <c r="O120" s="247">
        <v>0</v>
      </c>
      <c r="P120" s="350" t="e">
        <f>H120/D120</f>
        <v>#DIV/0!</v>
      </c>
      <c r="Q120" s="355" t="e">
        <f>L120/D120</f>
        <v>#DIV/0!</v>
      </c>
      <c r="R120" s="153"/>
    </row>
    <row r="121" spans="1:18" s="154" customFormat="1" ht="76.5" hidden="1" customHeight="1" x14ac:dyDescent="0.25">
      <c r="A121" s="92" t="s">
        <v>354</v>
      </c>
      <c r="B121" s="81" t="s">
        <v>356</v>
      </c>
      <c r="C121" s="242">
        <v>0</v>
      </c>
      <c r="D121" s="280">
        <f>F121</f>
        <v>0</v>
      </c>
      <c r="E121" s="280">
        <v>0</v>
      </c>
      <c r="F121" s="281">
        <f>F122</f>
        <v>0</v>
      </c>
      <c r="G121" s="282">
        <v>0</v>
      </c>
      <c r="H121" s="227">
        <f>J121</f>
        <v>0</v>
      </c>
      <c r="I121" s="227">
        <v>0</v>
      </c>
      <c r="J121" s="227">
        <f>J122</f>
        <v>0</v>
      </c>
      <c r="K121" s="227">
        <v>0</v>
      </c>
      <c r="L121" s="227">
        <f>N121</f>
        <v>0</v>
      </c>
      <c r="M121" s="227">
        <v>0</v>
      </c>
      <c r="N121" s="227">
        <f>N122</f>
        <v>0</v>
      </c>
      <c r="O121" s="247">
        <v>0</v>
      </c>
      <c r="P121" s="350" t="e">
        <f>H121/D121</f>
        <v>#DIV/0!</v>
      </c>
      <c r="Q121" s="355" t="e">
        <f>L121/D121</f>
        <v>#DIV/0!</v>
      </c>
      <c r="R121" s="153"/>
    </row>
    <row r="122" spans="1:18" s="154" customFormat="1" ht="64.5" hidden="1" customHeight="1" x14ac:dyDescent="0.25">
      <c r="A122" s="92"/>
      <c r="B122" s="81" t="s">
        <v>357</v>
      </c>
      <c r="C122" s="242">
        <v>0</v>
      </c>
      <c r="D122" s="280">
        <f>E122+F122</f>
        <v>0</v>
      </c>
      <c r="E122" s="280">
        <v>0</v>
      </c>
      <c r="F122" s="281">
        <v>0</v>
      </c>
      <c r="G122" s="282">
        <v>0</v>
      </c>
      <c r="H122" s="227">
        <f>I122+J122</f>
        <v>0</v>
      </c>
      <c r="I122" s="227">
        <v>0</v>
      </c>
      <c r="J122" s="227">
        <v>0</v>
      </c>
      <c r="K122" s="227">
        <v>0</v>
      </c>
      <c r="L122" s="227">
        <f>M122+N122</f>
        <v>0</v>
      </c>
      <c r="M122" s="227">
        <f>I122</f>
        <v>0</v>
      </c>
      <c r="N122" s="227">
        <f>J122</f>
        <v>0</v>
      </c>
      <c r="O122" s="247">
        <v>0</v>
      </c>
      <c r="P122" s="350" t="e">
        <f>H122/D122</f>
        <v>#DIV/0!</v>
      </c>
      <c r="Q122" s="355" t="e">
        <f>L122/D122</f>
        <v>#DIV/0!</v>
      </c>
      <c r="R122" s="153"/>
    </row>
    <row r="123" spans="1:18" s="154" customFormat="1" ht="64.5" hidden="1" customHeight="1" x14ac:dyDescent="0.25">
      <c r="A123" s="92"/>
      <c r="B123" s="81" t="s">
        <v>392</v>
      </c>
      <c r="C123" s="242">
        <v>0</v>
      </c>
      <c r="D123" s="280">
        <v>0</v>
      </c>
      <c r="E123" s="280">
        <v>0</v>
      </c>
      <c r="F123" s="281">
        <v>0</v>
      </c>
      <c r="G123" s="282">
        <v>0</v>
      </c>
      <c r="H123" s="227">
        <v>0</v>
      </c>
      <c r="I123" s="227">
        <v>0</v>
      </c>
      <c r="J123" s="227">
        <v>0</v>
      </c>
      <c r="K123" s="227">
        <v>0</v>
      </c>
      <c r="L123" s="227">
        <v>0</v>
      </c>
      <c r="M123" s="227">
        <v>0</v>
      </c>
      <c r="N123" s="227">
        <v>0</v>
      </c>
      <c r="O123" s="247">
        <v>0</v>
      </c>
      <c r="P123" s="350">
        <v>0</v>
      </c>
      <c r="Q123" s="355">
        <v>0</v>
      </c>
      <c r="R123" s="153"/>
    </row>
    <row r="124" spans="1:18" s="166" customFormat="1" ht="120.75" hidden="1" customHeight="1" x14ac:dyDescent="0.25">
      <c r="A124" s="92" t="s">
        <v>189</v>
      </c>
      <c r="B124" s="81" t="s">
        <v>393</v>
      </c>
      <c r="C124" s="242">
        <v>0</v>
      </c>
      <c r="D124" s="280">
        <f>E124</f>
        <v>0</v>
      </c>
      <c r="E124" s="280">
        <v>0</v>
      </c>
      <c r="F124" s="281">
        <v>0</v>
      </c>
      <c r="G124" s="282">
        <v>0</v>
      </c>
      <c r="H124" s="227">
        <f>I124</f>
        <v>0</v>
      </c>
      <c r="I124" s="227">
        <f>I126+I127</f>
        <v>0</v>
      </c>
      <c r="J124" s="227">
        <v>0</v>
      </c>
      <c r="K124" s="227">
        <v>0</v>
      </c>
      <c r="L124" s="227">
        <f>M124</f>
        <v>0</v>
      </c>
      <c r="M124" s="227">
        <f>I124</f>
        <v>0</v>
      </c>
      <c r="N124" s="227">
        <v>0</v>
      </c>
      <c r="O124" s="247">
        <v>0</v>
      </c>
      <c r="P124" s="350">
        <v>0</v>
      </c>
      <c r="Q124" s="355">
        <v>0</v>
      </c>
      <c r="R124" s="165"/>
    </row>
    <row r="125" spans="1:18" s="166" customFormat="1" ht="64.5" hidden="1" customHeight="1" x14ac:dyDescent="0.25">
      <c r="A125" s="92" t="s">
        <v>354</v>
      </c>
      <c r="B125" s="81" t="s">
        <v>394</v>
      </c>
      <c r="C125" s="242">
        <v>0</v>
      </c>
      <c r="D125" s="280">
        <f t="shared" ref="D125:D133" si="48">E125+F125</f>
        <v>0</v>
      </c>
      <c r="E125" s="280">
        <v>0</v>
      </c>
      <c r="F125" s="281">
        <v>0</v>
      </c>
      <c r="G125" s="282">
        <v>0</v>
      </c>
      <c r="H125" s="227">
        <f>J126+J127</f>
        <v>0</v>
      </c>
      <c r="I125" s="227">
        <v>0</v>
      </c>
      <c r="J125" s="227">
        <f>H125</f>
        <v>0</v>
      </c>
      <c r="K125" s="227">
        <v>0</v>
      </c>
      <c r="L125" s="227">
        <f>N125</f>
        <v>0</v>
      </c>
      <c r="M125" s="227">
        <v>0</v>
      </c>
      <c r="N125" s="227">
        <f>J125</f>
        <v>0</v>
      </c>
      <c r="O125" s="247">
        <v>0</v>
      </c>
      <c r="P125" s="350">
        <v>0</v>
      </c>
      <c r="Q125" s="355">
        <v>0</v>
      </c>
      <c r="R125" s="165"/>
    </row>
    <row r="126" spans="1:18" s="166" customFormat="1" ht="99" hidden="1" customHeight="1" x14ac:dyDescent="0.25">
      <c r="A126" s="92"/>
      <c r="B126" s="81" t="s">
        <v>469</v>
      </c>
      <c r="C126" s="242">
        <v>0</v>
      </c>
      <c r="D126" s="280">
        <f t="shared" si="48"/>
        <v>0</v>
      </c>
      <c r="E126" s="280">
        <v>0</v>
      </c>
      <c r="F126" s="281">
        <v>0</v>
      </c>
      <c r="G126" s="282">
        <v>0</v>
      </c>
      <c r="H126" s="227">
        <f>I126+J126</f>
        <v>0</v>
      </c>
      <c r="I126" s="227">
        <v>0</v>
      </c>
      <c r="J126" s="227">
        <v>0</v>
      </c>
      <c r="K126" s="227">
        <v>0</v>
      </c>
      <c r="L126" s="227">
        <f>M126+N126</f>
        <v>0</v>
      </c>
      <c r="M126" s="227">
        <f>I126</f>
        <v>0</v>
      </c>
      <c r="N126" s="227">
        <f>J126</f>
        <v>0</v>
      </c>
      <c r="O126" s="247">
        <v>0</v>
      </c>
      <c r="P126" s="350">
        <v>0</v>
      </c>
      <c r="Q126" s="355">
        <v>0</v>
      </c>
      <c r="R126" s="165"/>
    </row>
    <row r="127" spans="1:18" s="154" customFormat="1" ht="64.5" hidden="1" customHeight="1" x14ac:dyDescent="0.25">
      <c r="A127" s="92"/>
      <c r="B127" s="81" t="s">
        <v>395</v>
      </c>
      <c r="C127" s="242">
        <v>0</v>
      </c>
      <c r="D127" s="280">
        <f t="shared" si="48"/>
        <v>0</v>
      </c>
      <c r="E127" s="280">
        <v>0</v>
      </c>
      <c r="F127" s="281">
        <v>0</v>
      </c>
      <c r="G127" s="282">
        <v>0</v>
      </c>
      <c r="H127" s="227">
        <f>I127+J127</f>
        <v>0</v>
      </c>
      <c r="I127" s="227">
        <v>0</v>
      </c>
      <c r="J127" s="227">
        <v>0</v>
      </c>
      <c r="K127" s="227">
        <v>0</v>
      </c>
      <c r="L127" s="227">
        <f>H127</f>
        <v>0</v>
      </c>
      <c r="M127" s="227">
        <f>I127</f>
        <v>0</v>
      </c>
      <c r="N127" s="227">
        <f>J127</f>
        <v>0</v>
      </c>
      <c r="O127" s="227">
        <f>K127</f>
        <v>0</v>
      </c>
      <c r="P127" s="350" t="e">
        <f t="shared" ref="P127:P138" si="49">H127/D127</f>
        <v>#DIV/0!</v>
      </c>
      <c r="Q127" s="355" t="e">
        <f t="shared" ref="Q127:Q138" si="50">L127/D127</f>
        <v>#DIV/0!</v>
      </c>
      <c r="R127" s="153"/>
    </row>
    <row r="128" spans="1:18" s="154" customFormat="1" ht="64.5" customHeight="1" x14ac:dyDescent="0.25">
      <c r="A128" s="92" t="s">
        <v>521</v>
      </c>
      <c r="B128" s="81" t="s">
        <v>486</v>
      </c>
      <c r="C128" s="242">
        <f>C129</f>
        <v>540</v>
      </c>
      <c r="D128" s="242">
        <f t="shared" ref="D128:O128" si="51">D129</f>
        <v>540</v>
      </c>
      <c r="E128" s="242">
        <f t="shared" si="51"/>
        <v>0</v>
      </c>
      <c r="F128" s="242">
        <f t="shared" si="51"/>
        <v>540</v>
      </c>
      <c r="G128" s="242">
        <f t="shared" si="51"/>
        <v>0</v>
      </c>
      <c r="H128" s="242">
        <f t="shared" si="51"/>
        <v>540</v>
      </c>
      <c r="I128" s="242">
        <f t="shared" si="51"/>
        <v>0</v>
      </c>
      <c r="J128" s="242">
        <f t="shared" si="51"/>
        <v>540</v>
      </c>
      <c r="K128" s="242">
        <f t="shared" si="51"/>
        <v>0</v>
      </c>
      <c r="L128" s="242">
        <f t="shared" si="51"/>
        <v>540</v>
      </c>
      <c r="M128" s="242">
        <f t="shared" si="51"/>
        <v>0</v>
      </c>
      <c r="N128" s="242">
        <f t="shared" si="51"/>
        <v>540</v>
      </c>
      <c r="O128" s="242">
        <f t="shared" si="51"/>
        <v>0</v>
      </c>
      <c r="P128" s="350">
        <f t="shared" si="49"/>
        <v>1</v>
      </c>
      <c r="Q128" s="355">
        <f t="shared" si="50"/>
        <v>1</v>
      </c>
      <c r="R128" s="153"/>
    </row>
    <row r="129" spans="1:18" s="154" customFormat="1" ht="64.5" customHeight="1" x14ac:dyDescent="0.25">
      <c r="A129" s="92"/>
      <c r="B129" s="81" t="s">
        <v>522</v>
      </c>
      <c r="C129" s="242">
        <v>540</v>
      </c>
      <c r="D129" s="227">
        <f>F129</f>
        <v>540</v>
      </c>
      <c r="E129" s="227">
        <v>0</v>
      </c>
      <c r="F129" s="228">
        <v>540</v>
      </c>
      <c r="G129" s="247">
        <v>0</v>
      </c>
      <c r="H129" s="227">
        <f>J129</f>
        <v>540</v>
      </c>
      <c r="I129" s="227">
        <v>0</v>
      </c>
      <c r="J129" s="227">
        <v>540</v>
      </c>
      <c r="K129" s="227">
        <v>0</v>
      </c>
      <c r="L129" s="227">
        <f>N129</f>
        <v>540</v>
      </c>
      <c r="M129" s="227">
        <v>0</v>
      </c>
      <c r="N129" s="227">
        <v>540</v>
      </c>
      <c r="O129" s="227">
        <v>0</v>
      </c>
      <c r="P129" s="350">
        <f t="shared" si="49"/>
        <v>1</v>
      </c>
      <c r="Q129" s="355">
        <f t="shared" si="50"/>
        <v>1</v>
      </c>
      <c r="R129" s="153"/>
    </row>
    <row r="130" spans="1:18" s="164" customFormat="1" ht="64.5" customHeight="1" x14ac:dyDescent="0.25">
      <c r="A130" s="60" t="s">
        <v>171</v>
      </c>
      <c r="B130" s="82" t="s">
        <v>416</v>
      </c>
      <c r="C130" s="243">
        <f>C131+C132</f>
        <v>61216.21</v>
      </c>
      <c r="D130" s="244">
        <f t="shared" si="48"/>
        <v>61216.21</v>
      </c>
      <c r="E130" s="244">
        <f>E131</f>
        <v>60603.9</v>
      </c>
      <c r="F130" s="245">
        <f>F132</f>
        <v>612.30999999999995</v>
      </c>
      <c r="G130" s="226">
        <v>0</v>
      </c>
      <c r="H130" s="244">
        <f>H131+H132</f>
        <v>38511.942799999997</v>
      </c>
      <c r="I130" s="244">
        <f t="shared" ref="I130:O130" si="52">I131+I132</f>
        <v>38126.699999999997</v>
      </c>
      <c r="J130" s="244">
        <f t="shared" si="52"/>
        <v>385.24279999999999</v>
      </c>
      <c r="K130" s="244">
        <f t="shared" si="52"/>
        <v>0</v>
      </c>
      <c r="L130" s="244">
        <f t="shared" si="52"/>
        <v>38511.942799999997</v>
      </c>
      <c r="M130" s="244">
        <f t="shared" si="52"/>
        <v>38126.699999999997</v>
      </c>
      <c r="N130" s="244">
        <f t="shared" si="52"/>
        <v>385.24279999999999</v>
      </c>
      <c r="O130" s="244">
        <f t="shared" si="52"/>
        <v>0</v>
      </c>
      <c r="P130" s="79">
        <f t="shared" si="49"/>
        <v>0.629</v>
      </c>
      <c r="Q130" s="90">
        <f t="shared" si="50"/>
        <v>0.629</v>
      </c>
      <c r="R130" s="163"/>
    </row>
    <row r="131" spans="1:18" s="166" customFormat="1" ht="64.5" customHeight="1" x14ac:dyDescent="0.25">
      <c r="A131" s="92" t="s">
        <v>172</v>
      </c>
      <c r="B131" s="81" t="s">
        <v>353</v>
      </c>
      <c r="C131" s="242">
        <v>60603.9</v>
      </c>
      <c r="D131" s="227">
        <f t="shared" si="48"/>
        <v>60603.9</v>
      </c>
      <c r="E131" s="227">
        <f>E133+E134</f>
        <v>60603.9</v>
      </c>
      <c r="F131" s="228">
        <v>0</v>
      </c>
      <c r="G131" s="247">
        <v>0</v>
      </c>
      <c r="H131" s="227">
        <f>I131</f>
        <v>38126.699999999997</v>
      </c>
      <c r="I131" s="227">
        <f>I133+I134</f>
        <v>38126.699999999997</v>
      </c>
      <c r="J131" s="227">
        <v>0</v>
      </c>
      <c r="K131" s="227">
        <v>0</v>
      </c>
      <c r="L131" s="227">
        <f>M131</f>
        <v>38126.699999999997</v>
      </c>
      <c r="M131" s="227">
        <f t="shared" ref="M131:N134" si="53">I131</f>
        <v>38126.699999999997</v>
      </c>
      <c r="N131" s="227">
        <f t="shared" si="53"/>
        <v>0</v>
      </c>
      <c r="O131" s="247">
        <v>0</v>
      </c>
      <c r="P131" s="350">
        <f t="shared" si="49"/>
        <v>0.629</v>
      </c>
      <c r="Q131" s="355">
        <f t="shared" si="50"/>
        <v>0.629</v>
      </c>
      <c r="R131" s="165"/>
    </row>
    <row r="132" spans="1:18" s="166" customFormat="1" ht="64.5" customHeight="1" x14ac:dyDescent="0.25">
      <c r="A132" s="92" t="s">
        <v>174</v>
      </c>
      <c r="B132" s="81" t="s">
        <v>418</v>
      </c>
      <c r="C132" s="242">
        <v>612.30999999999995</v>
      </c>
      <c r="D132" s="227">
        <f t="shared" si="48"/>
        <v>612.30999999999995</v>
      </c>
      <c r="E132" s="227">
        <v>0</v>
      </c>
      <c r="F132" s="228">
        <f>F133+F134</f>
        <v>612.30999999999995</v>
      </c>
      <c r="G132" s="247">
        <v>0</v>
      </c>
      <c r="H132" s="227">
        <f>I132+J132</f>
        <v>385.24279999999999</v>
      </c>
      <c r="I132" s="227">
        <v>0</v>
      </c>
      <c r="J132" s="227">
        <f>J133+J134</f>
        <v>385.24279999999999</v>
      </c>
      <c r="K132" s="227">
        <v>0</v>
      </c>
      <c r="L132" s="227">
        <f>M132+N132</f>
        <v>385.24279999999999</v>
      </c>
      <c r="M132" s="227">
        <f t="shared" si="53"/>
        <v>0</v>
      </c>
      <c r="N132" s="227">
        <f t="shared" si="53"/>
        <v>385.24279999999999</v>
      </c>
      <c r="O132" s="247">
        <v>0</v>
      </c>
      <c r="P132" s="350">
        <f t="shared" si="49"/>
        <v>0.629</v>
      </c>
      <c r="Q132" s="355">
        <f t="shared" si="50"/>
        <v>0.629</v>
      </c>
      <c r="R132" s="165"/>
    </row>
    <row r="133" spans="1:18" s="166" customFormat="1" ht="64.5" customHeight="1" x14ac:dyDescent="0.25">
      <c r="A133" s="92"/>
      <c r="B133" s="81" t="s">
        <v>419</v>
      </c>
      <c r="C133" s="242">
        <v>22704.25</v>
      </c>
      <c r="D133" s="227">
        <f t="shared" si="48"/>
        <v>22704.25</v>
      </c>
      <c r="E133" s="227">
        <v>22477.200000000001</v>
      </c>
      <c r="F133" s="228">
        <v>227.05</v>
      </c>
      <c r="G133" s="247">
        <v>0</v>
      </c>
      <c r="H133" s="227">
        <f>I133+J133</f>
        <v>0</v>
      </c>
      <c r="I133" s="227">
        <v>0</v>
      </c>
      <c r="J133" s="227">
        <v>0</v>
      </c>
      <c r="K133" s="227">
        <v>0</v>
      </c>
      <c r="L133" s="227">
        <f>H133</f>
        <v>0</v>
      </c>
      <c r="M133" s="227">
        <f t="shared" si="53"/>
        <v>0</v>
      </c>
      <c r="N133" s="227">
        <f t="shared" si="53"/>
        <v>0</v>
      </c>
      <c r="O133" s="247">
        <v>0</v>
      </c>
      <c r="P133" s="350">
        <f t="shared" si="49"/>
        <v>0</v>
      </c>
      <c r="Q133" s="355">
        <f t="shared" si="50"/>
        <v>0</v>
      </c>
      <c r="R133" s="165"/>
    </row>
    <row r="134" spans="1:18" s="166" customFormat="1" ht="64.5" customHeight="1" x14ac:dyDescent="0.25">
      <c r="A134" s="92"/>
      <c r="B134" s="81" t="s">
        <v>420</v>
      </c>
      <c r="C134" s="242">
        <v>38511.96</v>
      </c>
      <c r="D134" s="227">
        <f>E134+F134</f>
        <v>38511.96</v>
      </c>
      <c r="E134" s="227">
        <v>38126.699999999997</v>
      </c>
      <c r="F134" s="228">
        <v>385.26</v>
      </c>
      <c r="G134" s="247">
        <v>0</v>
      </c>
      <c r="H134" s="227">
        <f>I134+J134</f>
        <v>38511.942799999997</v>
      </c>
      <c r="I134" s="227">
        <v>38126.699999999997</v>
      </c>
      <c r="J134" s="227">
        <v>385.24279999999999</v>
      </c>
      <c r="K134" s="227">
        <v>0</v>
      </c>
      <c r="L134" s="227">
        <f>H134</f>
        <v>38511.942799999997</v>
      </c>
      <c r="M134" s="227">
        <f t="shared" si="53"/>
        <v>38126.699999999997</v>
      </c>
      <c r="N134" s="227">
        <f t="shared" si="53"/>
        <v>385.24279999999999</v>
      </c>
      <c r="O134" s="247">
        <v>0</v>
      </c>
      <c r="P134" s="350">
        <f t="shared" si="49"/>
        <v>1</v>
      </c>
      <c r="Q134" s="355">
        <f t="shared" si="50"/>
        <v>1</v>
      </c>
      <c r="R134" s="165"/>
    </row>
    <row r="135" spans="1:18" s="43" customFormat="1" ht="92.25" customHeight="1" x14ac:dyDescent="0.25">
      <c r="A135" s="60" t="s">
        <v>190</v>
      </c>
      <c r="B135" s="82" t="s">
        <v>509</v>
      </c>
      <c r="C135" s="243">
        <f>C136</f>
        <v>161700.58343</v>
      </c>
      <c r="D135" s="243">
        <f t="shared" ref="D135:O136" si="54">D136</f>
        <v>161700.58343</v>
      </c>
      <c r="E135" s="243">
        <f t="shared" si="54"/>
        <v>0</v>
      </c>
      <c r="F135" s="243">
        <f t="shared" si="54"/>
        <v>161700.58343</v>
      </c>
      <c r="G135" s="243">
        <f t="shared" si="54"/>
        <v>0</v>
      </c>
      <c r="H135" s="243">
        <f t="shared" si="54"/>
        <v>158949.63759</v>
      </c>
      <c r="I135" s="243">
        <f t="shared" si="54"/>
        <v>0</v>
      </c>
      <c r="J135" s="243">
        <f t="shared" si="54"/>
        <v>158949.63759</v>
      </c>
      <c r="K135" s="243">
        <f t="shared" si="54"/>
        <v>0</v>
      </c>
      <c r="L135" s="243">
        <f t="shared" si="54"/>
        <v>158949.63759</v>
      </c>
      <c r="M135" s="243">
        <f t="shared" si="54"/>
        <v>0</v>
      </c>
      <c r="N135" s="243">
        <f t="shared" si="54"/>
        <v>158949.63759</v>
      </c>
      <c r="O135" s="243">
        <f t="shared" si="54"/>
        <v>0</v>
      </c>
      <c r="P135" s="79">
        <f t="shared" si="49"/>
        <v>0.98299999999999998</v>
      </c>
      <c r="Q135" s="90">
        <f t="shared" si="50"/>
        <v>0.98299999999999998</v>
      </c>
      <c r="R135" s="42"/>
    </row>
    <row r="136" spans="1:18" s="154" customFormat="1" ht="64.5" customHeight="1" x14ac:dyDescent="0.25">
      <c r="A136" s="92" t="s">
        <v>417</v>
      </c>
      <c r="B136" s="81" t="s">
        <v>487</v>
      </c>
      <c r="C136" s="242">
        <f>C137</f>
        <v>161700.58343</v>
      </c>
      <c r="D136" s="242">
        <f t="shared" si="54"/>
        <v>161700.58343</v>
      </c>
      <c r="E136" s="242">
        <f t="shared" si="54"/>
        <v>0</v>
      </c>
      <c r="F136" s="242">
        <f t="shared" si="54"/>
        <v>161700.58343</v>
      </c>
      <c r="G136" s="242">
        <f t="shared" si="54"/>
        <v>0</v>
      </c>
      <c r="H136" s="242">
        <f t="shared" si="54"/>
        <v>158949.63759</v>
      </c>
      <c r="I136" s="242">
        <f t="shared" si="54"/>
        <v>0</v>
      </c>
      <c r="J136" s="242">
        <f t="shared" si="54"/>
        <v>158949.63759</v>
      </c>
      <c r="K136" s="242">
        <f t="shared" si="54"/>
        <v>0</v>
      </c>
      <c r="L136" s="242">
        <f t="shared" si="54"/>
        <v>158949.63759</v>
      </c>
      <c r="M136" s="242">
        <f t="shared" si="54"/>
        <v>0</v>
      </c>
      <c r="N136" s="242">
        <f t="shared" si="54"/>
        <v>158949.63759</v>
      </c>
      <c r="O136" s="242">
        <f t="shared" si="54"/>
        <v>0</v>
      </c>
      <c r="P136" s="350">
        <f t="shared" si="49"/>
        <v>0.98299999999999998</v>
      </c>
      <c r="Q136" s="355">
        <f t="shared" si="50"/>
        <v>0.98299999999999998</v>
      </c>
      <c r="R136" s="153"/>
    </row>
    <row r="137" spans="1:18" s="154" customFormat="1" ht="64.5" customHeight="1" x14ac:dyDescent="0.25">
      <c r="A137" s="86"/>
      <c r="B137" s="81" t="s">
        <v>487</v>
      </c>
      <c r="C137" s="242">
        <v>161700.58343</v>
      </c>
      <c r="D137" s="227">
        <f>E137+F137</f>
        <v>161700.58343</v>
      </c>
      <c r="E137" s="227">
        <v>0</v>
      </c>
      <c r="F137" s="228">
        <v>161700.58343</v>
      </c>
      <c r="G137" s="247">
        <v>0</v>
      </c>
      <c r="H137" s="227">
        <f>I137+J137</f>
        <v>158949.63759</v>
      </c>
      <c r="I137" s="227">
        <v>0</v>
      </c>
      <c r="J137" s="227">
        <v>158949.63759</v>
      </c>
      <c r="K137" s="227">
        <v>0</v>
      </c>
      <c r="L137" s="227">
        <f>M137+N137</f>
        <v>158949.63759</v>
      </c>
      <c r="M137" s="227">
        <v>0</v>
      </c>
      <c r="N137" s="227">
        <v>158949.63759</v>
      </c>
      <c r="O137" s="247">
        <v>0</v>
      </c>
      <c r="P137" s="350">
        <f t="shared" si="49"/>
        <v>0.98299999999999998</v>
      </c>
      <c r="Q137" s="355">
        <f t="shared" si="50"/>
        <v>0.98299999999999998</v>
      </c>
      <c r="R137" s="153"/>
    </row>
    <row r="138" spans="1:18" s="43" customFormat="1" ht="34.5" customHeight="1" x14ac:dyDescent="0.25">
      <c r="A138" s="60"/>
      <c r="B138" s="84" t="s">
        <v>191</v>
      </c>
      <c r="C138" s="243">
        <f t="shared" ref="C138:O138" si="55">C94+C91+C89+C130+C135</f>
        <v>332913.66794999997</v>
      </c>
      <c r="D138" s="243">
        <f t="shared" si="55"/>
        <v>332913.66794999997</v>
      </c>
      <c r="E138" s="243">
        <f t="shared" si="55"/>
        <v>60603.9</v>
      </c>
      <c r="F138" s="243">
        <f t="shared" si="55"/>
        <v>272309.76795000001</v>
      </c>
      <c r="G138" s="243">
        <f t="shared" si="55"/>
        <v>0</v>
      </c>
      <c r="H138" s="243">
        <f t="shared" si="55"/>
        <v>307378.77750000003</v>
      </c>
      <c r="I138" s="243">
        <f t="shared" si="55"/>
        <v>38126.699999999997</v>
      </c>
      <c r="J138" s="243">
        <f t="shared" si="55"/>
        <v>269252.07750000001</v>
      </c>
      <c r="K138" s="243">
        <f t="shared" si="55"/>
        <v>0</v>
      </c>
      <c r="L138" s="243">
        <f t="shared" si="55"/>
        <v>307378.77750000003</v>
      </c>
      <c r="M138" s="243">
        <f t="shared" si="55"/>
        <v>38126.699999999997</v>
      </c>
      <c r="N138" s="243">
        <f t="shared" si="55"/>
        <v>269252.07750000001</v>
      </c>
      <c r="O138" s="243">
        <f t="shared" si="55"/>
        <v>0</v>
      </c>
      <c r="P138" s="79">
        <f t="shared" si="49"/>
        <v>0.92300000000000004</v>
      </c>
      <c r="Q138" s="90">
        <f t="shared" si="50"/>
        <v>0.92300000000000004</v>
      </c>
      <c r="R138" s="42"/>
    </row>
    <row r="139" spans="1:18" s="43" customFormat="1" ht="64.5" customHeight="1" x14ac:dyDescent="0.25">
      <c r="A139" s="60"/>
      <c r="B139" s="481" t="s">
        <v>192</v>
      </c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3"/>
      <c r="R139" s="42"/>
    </row>
    <row r="140" spans="1:18" s="43" customFormat="1" ht="87" customHeight="1" x14ac:dyDescent="0.25">
      <c r="A140" s="60" t="s">
        <v>193</v>
      </c>
      <c r="B140" s="61" t="s">
        <v>194</v>
      </c>
      <c r="C140" s="246">
        <f>C143</f>
        <v>27512.34475</v>
      </c>
      <c r="D140" s="246">
        <f>E140+F140+G140</f>
        <v>27512.34475</v>
      </c>
      <c r="E140" s="246">
        <f>E141</f>
        <v>26420.1</v>
      </c>
      <c r="F140" s="246">
        <f>F142</f>
        <v>817.11649</v>
      </c>
      <c r="G140" s="246">
        <f>G143</f>
        <v>275.12826000000001</v>
      </c>
      <c r="H140" s="246">
        <f>I140+J140+K140</f>
        <v>27512.34475</v>
      </c>
      <c r="I140" s="246">
        <f>I141+I142</f>
        <v>26420.1</v>
      </c>
      <c r="J140" s="246">
        <f>J141+J142</f>
        <v>817.11649</v>
      </c>
      <c r="K140" s="246">
        <f>K143</f>
        <v>275.12826000000001</v>
      </c>
      <c r="L140" s="246">
        <f>M140+N140+O140</f>
        <v>27512.34475</v>
      </c>
      <c r="M140" s="246">
        <f>M141</f>
        <v>26420.1</v>
      </c>
      <c r="N140" s="246">
        <f>N142</f>
        <v>817.11649</v>
      </c>
      <c r="O140" s="246">
        <f>O143</f>
        <v>275.12826000000001</v>
      </c>
      <c r="P140" s="107">
        <f>H140/D140</f>
        <v>1</v>
      </c>
      <c r="Q140" s="107">
        <f>L140/D140</f>
        <v>1</v>
      </c>
      <c r="R140" s="42"/>
    </row>
    <row r="141" spans="1:18" s="154" customFormat="1" ht="64.5" customHeight="1" x14ac:dyDescent="0.25">
      <c r="A141" s="92" t="s">
        <v>195</v>
      </c>
      <c r="B141" s="81" t="s">
        <v>196</v>
      </c>
      <c r="C141" s="359">
        <v>16747</v>
      </c>
      <c r="D141" s="359">
        <f>E141</f>
        <v>26420.1</v>
      </c>
      <c r="E141" s="359">
        <f>E143</f>
        <v>26420.1</v>
      </c>
      <c r="F141" s="359">
        <v>0</v>
      </c>
      <c r="G141" s="359">
        <v>0</v>
      </c>
      <c r="H141" s="359">
        <f>I141</f>
        <v>26420.1</v>
      </c>
      <c r="I141" s="359">
        <f>E141</f>
        <v>26420.1</v>
      </c>
      <c r="J141" s="359">
        <v>0</v>
      </c>
      <c r="K141" s="359">
        <v>0</v>
      </c>
      <c r="L141" s="359">
        <f>M141</f>
        <v>26420.1</v>
      </c>
      <c r="M141" s="359">
        <f>M143</f>
        <v>26420.1</v>
      </c>
      <c r="N141" s="359">
        <v>0</v>
      </c>
      <c r="O141" s="359">
        <v>0</v>
      </c>
      <c r="P141" s="351">
        <f>H141/D141</f>
        <v>1</v>
      </c>
      <c r="Q141" s="351">
        <f>L141/D141</f>
        <v>1</v>
      </c>
      <c r="R141" s="153"/>
    </row>
    <row r="142" spans="1:18" s="154" customFormat="1" ht="64.5" customHeight="1" x14ac:dyDescent="0.25">
      <c r="A142" s="92" t="s">
        <v>197</v>
      </c>
      <c r="B142" s="81" t="s">
        <v>198</v>
      </c>
      <c r="C142" s="359">
        <v>817.11649</v>
      </c>
      <c r="D142" s="359">
        <f>F142</f>
        <v>817.11649</v>
      </c>
      <c r="E142" s="359">
        <v>0</v>
      </c>
      <c r="F142" s="359">
        <f>F143</f>
        <v>817.11649</v>
      </c>
      <c r="G142" s="359">
        <v>0</v>
      </c>
      <c r="H142" s="359">
        <f>J142</f>
        <v>817.11649</v>
      </c>
      <c r="I142" s="359">
        <v>0</v>
      </c>
      <c r="J142" s="359">
        <f>F142</f>
        <v>817.11649</v>
      </c>
      <c r="K142" s="359">
        <v>0</v>
      </c>
      <c r="L142" s="359">
        <f>N142</f>
        <v>817.11649</v>
      </c>
      <c r="M142" s="359">
        <v>0</v>
      </c>
      <c r="N142" s="359">
        <f>N143</f>
        <v>817.11649</v>
      </c>
      <c r="O142" s="359">
        <v>0</v>
      </c>
      <c r="P142" s="351">
        <f>H142/D142</f>
        <v>1</v>
      </c>
      <c r="Q142" s="351">
        <f>L142/D142</f>
        <v>1</v>
      </c>
      <c r="R142" s="153"/>
    </row>
    <row r="143" spans="1:18" s="154" customFormat="1" ht="64.5" customHeight="1" x14ac:dyDescent="0.25">
      <c r="A143" s="92"/>
      <c r="B143" s="81" t="s">
        <v>199</v>
      </c>
      <c r="C143" s="359">
        <f>C144+C145+C146+C147+C148+C149+C150+C151+C152+C153+C154+C155+C156+C157+C158</f>
        <v>27512.34475</v>
      </c>
      <c r="D143" s="359">
        <f>D144+D145+D146+D147+D148+D149+D150+D151+D152+D153+D154+D155+D156+D157+D158</f>
        <v>27512.34475</v>
      </c>
      <c r="E143" s="359">
        <f>E144+E145+E146+E147+E148+E149+E150+E151+E152+E153+E154+E155+E156+E157+E158</f>
        <v>26420.1</v>
      </c>
      <c r="F143" s="359">
        <f>F144+F145+F146+F147+F148+F149+F150+F151+F152+F153+F154+F155+F156+F157+F158</f>
        <v>817.11649</v>
      </c>
      <c r="G143" s="359">
        <f>G144+G145+G146+G147+G148+G149+G150+G151+G152+G153+G154+G155+G156+G157+G158</f>
        <v>275.12826000000001</v>
      </c>
      <c r="H143" s="359">
        <f>I143+J143+K143</f>
        <v>27512.34475</v>
      </c>
      <c r="I143" s="359">
        <f>E143</f>
        <v>26420.1</v>
      </c>
      <c r="J143" s="359">
        <f>F143</f>
        <v>817.11649</v>
      </c>
      <c r="K143" s="359">
        <f>G143</f>
        <v>275.12826000000001</v>
      </c>
      <c r="L143" s="359">
        <f>M143+N143+O143</f>
        <v>27512.34475</v>
      </c>
      <c r="M143" s="359">
        <f t="shared" ref="M143:O158" si="56">I143</f>
        <v>26420.1</v>
      </c>
      <c r="N143" s="359">
        <f t="shared" si="56"/>
        <v>817.11649</v>
      </c>
      <c r="O143" s="359">
        <f t="shared" si="56"/>
        <v>275.12826000000001</v>
      </c>
      <c r="P143" s="351">
        <f>H143/D143</f>
        <v>1</v>
      </c>
      <c r="Q143" s="351">
        <f>L143/D143</f>
        <v>1</v>
      </c>
      <c r="R143" s="153"/>
    </row>
    <row r="144" spans="1:18" s="154" customFormat="1" ht="64.5" customHeight="1" x14ac:dyDescent="0.25">
      <c r="A144" s="92"/>
      <c r="B144" s="81" t="s">
        <v>534</v>
      </c>
      <c r="C144" s="359">
        <v>1112.6622600000001</v>
      </c>
      <c r="D144" s="359">
        <f>C144</f>
        <v>1112.6622600000001</v>
      </c>
      <c r="E144" s="359">
        <v>1068.48957</v>
      </c>
      <c r="F144" s="359">
        <v>33.04607</v>
      </c>
      <c r="G144" s="359">
        <f>D144*0.01</f>
        <v>11.126620000000001</v>
      </c>
      <c r="H144" s="359">
        <f>I144+J144+K144</f>
        <v>1112.6622600000001</v>
      </c>
      <c r="I144" s="359">
        <f t="shared" ref="I144:K158" si="57">E144</f>
        <v>1068.48957</v>
      </c>
      <c r="J144" s="359">
        <f t="shared" si="57"/>
        <v>33.04607</v>
      </c>
      <c r="K144" s="359">
        <f t="shared" si="57"/>
        <v>11.126620000000001</v>
      </c>
      <c r="L144" s="359">
        <f>M144+N144+O144</f>
        <v>1112.6622600000001</v>
      </c>
      <c r="M144" s="359">
        <f t="shared" si="56"/>
        <v>1068.48957</v>
      </c>
      <c r="N144" s="359">
        <f t="shared" si="56"/>
        <v>33.04607</v>
      </c>
      <c r="O144" s="359">
        <f t="shared" si="56"/>
        <v>11.126620000000001</v>
      </c>
      <c r="P144" s="351">
        <f t="shared" ref="P144:P171" si="58">H144/D144</f>
        <v>1</v>
      </c>
      <c r="Q144" s="351">
        <f t="shared" ref="Q144:Q171" si="59">L144/D144</f>
        <v>1</v>
      </c>
      <c r="R144" s="153"/>
    </row>
    <row r="145" spans="1:18" s="154" customFormat="1" ht="69.75" customHeight="1" x14ac:dyDescent="0.25">
      <c r="A145" s="92"/>
      <c r="B145" s="81" t="s">
        <v>535</v>
      </c>
      <c r="C145" s="359">
        <v>1876.769</v>
      </c>
      <c r="D145" s="359">
        <f t="shared" ref="D145:D158" si="60">C145</f>
        <v>1876.769</v>
      </c>
      <c r="E145" s="359">
        <v>1802.26127</v>
      </c>
      <c r="F145" s="359">
        <v>55.74004</v>
      </c>
      <c r="G145" s="359">
        <f t="shared" ref="G145:G157" si="61">D145*0.01</f>
        <v>18.767690000000002</v>
      </c>
      <c r="H145" s="359">
        <f t="shared" ref="H145:H165" si="62">I145+J145+K145</f>
        <v>1876.769</v>
      </c>
      <c r="I145" s="359">
        <f t="shared" si="57"/>
        <v>1802.26127</v>
      </c>
      <c r="J145" s="359">
        <f t="shared" si="57"/>
        <v>55.74004</v>
      </c>
      <c r="K145" s="359">
        <f t="shared" si="57"/>
        <v>18.767690000000002</v>
      </c>
      <c r="L145" s="359">
        <f t="shared" ref="L145:L165" si="63">M145+N145+O145</f>
        <v>1876.769</v>
      </c>
      <c r="M145" s="359">
        <f t="shared" si="56"/>
        <v>1802.26127</v>
      </c>
      <c r="N145" s="359">
        <f t="shared" si="56"/>
        <v>55.74004</v>
      </c>
      <c r="O145" s="359">
        <f t="shared" si="56"/>
        <v>18.767690000000002</v>
      </c>
      <c r="P145" s="351">
        <f t="shared" si="58"/>
        <v>1</v>
      </c>
      <c r="Q145" s="351">
        <f t="shared" si="59"/>
        <v>1</v>
      </c>
      <c r="R145" s="153"/>
    </row>
    <row r="146" spans="1:18" s="154" customFormat="1" ht="75.75" customHeight="1" x14ac:dyDescent="0.25">
      <c r="A146" s="92"/>
      <c r="B146" s="81" t="s">
        <v>536</v>
      </c>
      <c r="C146" s="359">
        <v>3778.6210000000001</v>
      </c>
      <c r="D146" s="359">
        <f t="shared" si="60"/>
        <v>3778.6210000000001</v>
      </c>
      <c r="E146" s="359">
        <v>3628.6097500000001</v>
      </c>
      <c r="F146" s="359">
        <v>112.22504000000001</v>
      </c>
      <c r="G146" s="359">
        <f t="shared" si="61"/>
        <v>37.786209999999997</v>
      </c>
      <c r="H146" s="359">
        <f t="shared" si="62"/>
        <v>3778.6210000000001</v>
      </c>
      <c r="I146" s="359">
        <f t="shared" si="57"/>
        <v>3628.6097500000001</v>
      </c>
      <c r="J146" s="359">
        <f t="shared" si="57"/>
        <v>112.22504000000001</v>
      </c>
      <c r="K146" s="359">
        <f t="shared" si="57"/>
        <v>37.786209999999997</v>
      </c>
      <c r="L146" s="359">
        <f t="shared" si="63"/>
        <v>3778.6210000000001</v>
      </c>
      <c r="M146" s="359">
        <f t="shared" si="56"/>
        <v>3628.6097500000001</v>
      </c>
      <c r="N146" s="359">
        <f t="shared" si="56"/>
        <v>112.22504000000001</v>
      </c>
      <c r="O146" s="359">
        <f t="shared" si="56"/>
        <v>37.786209999999997</v>
      </c>
      <c r="P146" s="351">
        <f t="shared" si="58"/>
        <v>1</v>
      </c>
      <c r="Q146" s="351">
        <f t="shared" si="59"/>
        <v>1</v>
      </c>
      <c r="R146" s="153"/>
    </row>
    <row r="147" spans="1:18" s="154" customFormat="1" ht="72" customHeight="1" x14ac:dyDescent="0.25">
      <c r="A147" s="92"/>
      <c r="B147" s="81" t="s">
        <v>591</v>
      </c>
      <c r="C147" s="359">
        <v>1180.7178699999999</v>
      </c>
      <c r="D147" s="359">
        <f t="shared" si="60"/>
        <v>1180.7178699999999</v>
      </c>
      <c r="E147" s="359">
        <v>1133.84337</v>
      </c>
      <c r="F147" s="359">
        <v>35.067320000000002</v>
      </c>
      <c r="G147" s="359">
        <f t="shared" si="61"/>
        <v>11.807180000000001</v>
      </c>
      <c r="H147" s="359">
        <f t="shared" si="62"/>
        <v>1180.7178699999999</v>
      </c>
      <c r="I147" s="359">
        <f t="shared" si="57"/>
        <v>1133.84337</v>
      </c>
      <c r="J147" s="359">
        <f t="shared" si="57"/>
        <v>35.067320000000002</v>
      </c>
      <c r="K147" s="359">
        <f t="shared" si="57"/>
        <v>11.807180000000001</v>
      </c>
      <c r="L147" s="359">
        <f t="shared" si="63"/>
        <v>1180.7178699999999</v>
      </c>
      <c r="M147" s="359">
        <f t="shared" si="56"/>
        <v>1133.84337</v>
      </c>
      <c r="N147" s="359">
        <f t="shared" si="56"/>
        <v>35.067320000000002</v>
      </c>
      <c r="O147" s="359">
        <f t="shared" si="56"/>
        <v>11.807180000000001</v>
      </c>
      <c r="P147" s="351">
        <f t="shared" si="58"/>
        <v>1</v>
      </c>
      <c r="Q147" s="351">
        <f t="shared" si="59"/>
        <v>1</v>
      </c>
      <c r="R147" s="153"/>
    </row>
    <row r="148" spans="1:18" s="154" customFormat="1" ht="64.5" customHeight="1" x14ac:dyDescent="0.25">
      <c r="A148" s="92"/>
      <c r="B148" s="81" t="s">
        <v>592</v>
      </c>
      <c r="C148" s="359">
        <v>2781.3996699999998</v>
      </c>
      <c r="D148" s="359">
        <f t="shared" si="60"/>
        <v>2781.3996699999998</v>
      </c>
      <c r="E148" s="359">
        <v>2670.9780999999998</v>
      </c>
      <c r="F148" s="359">
        <v>82.607569999999996</v>
      </c>
      <c r="G148" s="359">
        <f t="shared" si="61"/>
        <v>27.814</v>
      </c>
      <c r="H148" s="359">
        <f t="shared" si="62"/>
        <v>2781.3996699999998</v>
      </c>
      <c r="I148" s="359">
        <f t="shared" si="57"/>
        <v>2670.9780999999998</v>
      </c>
      <c r="J148" s="359">
        <f t="shared" si="57"/>
        <v>82.607569999999996</v>
      </c>
      <c r="K148" s="359">
        <f t="shared" si="57"/>
        <v>27.814</v>
      </c>
      <c r="L148" s="359">
        <f t="shared" si="63"/>
        <v>2781.3996699999998</v>
      </c>
      <c r="M148" s="359">
        <f t="shared" si="56"/>
        <v>2670.9780999999998</v>
      </c>
      <c r="N148" s="359">
        <f t="shared" si="56"/>
        <v>82.607569999999996</v>
      </c>
      <c r="O148" s="359">
        <f t="shared" si="56"/>
        <v>27.814</v>
      </c>
      <c r="P148" s="351">
        <f t="shared" si="58"/>
        <v>1</v>
      </c>
      <c r="Q148" s="351">
        <f t="shared" si="59"/>
        <v>1</v>
      </c>
      <c r="R148" s="153"/>
    </row>
    <row r="149" spans="1:18" s="154" customFormat="1" ht="64.5" customHeight="1" x14ac:dyDescent="0.25">
      <c r="A149" s="92"/>
      <c r="B149" s="81" t="s">
        <v>593</v>
      </c>
      <c r="C149" s="359">
        <v>462.86399999999998</v>
      </c>
      <c r="D149" s="359">
        <f t="shared" si="60"/>
        <v>462.86399999999998</v>
      </c>
      <c r="E149" s="359">
        <v>444.48829999999998</v>
      </c>
      <c r="F149" s="359">
        <v>13.747059999999999</v>
      </c>
      <c r="G149" s="359">
        <f t="shared" si="61"/>
        <v>4.6286399999999999</v>
      </c>
      <c r="H149" s="359">
        <f t="shared" si="62"/>
        <v>462.86399999999998</v>
      </c>
      <c r="I149" s="359">
        <f t="shared" si="57"/>
        <v>444.48829999999998</v>
      </c>
      <c r="J149" s="359">
        <f t="shared" si="57"/>
        <v>13.747059999999999</v>
      </c>
      <c r="K149" s="359">
        <f t="shared" si="57"/>
        <v>4.6286399999999999</v>
      </c>
      <c r="L149" s="359">
        <f t="shared" si="63"/>
        <v>462.86399999999998</v>
      </c>
      <c r="M149" s="359">
        <f t="shared" si="56"/>
        <v>444.48829999999998</v>
      </c>
      <c r="N149" s="359">
        <f t="shared" si="56"/>
        <v>13.747059999999999</v>
      </c>
      <c r="O149" s="359">
        <f t="shared" si="56"/>
        <v>4.6286399999999999</v>
      </c>
      <c r="P149" s="351">
        <f t="shared" si="58"/>
        <v>1</v>
      </c>
      <c r="Q149" s="351">
        <f t="shared" si="59"/>
        <v>1</v>
      </c>
      <c r="R149" s="153"/>
    </row>
    <row r="150" spans="1:18" s="154" customFormat="1" ht="64.5" customHeight="1" x14ac:dyDescent="0.25">
      <c r="A150" s="92"/>
      <c r="B150" s="81" t="s">
        <v>594</v>
      </c>
      <c r="C150" s="359">
        <v>986.69430999999997</v>
      </c>
      <c r="D150" s="359">
        <f t="shared" si="60"/>
        <v>986.69430999999997</v>
      </c>
      <c r="E150" s="359">
        <v>947.52255000000002</v>
      </c>
      <c r="F150" s="359">
        <v>29.304819999999999</v>
      </c>
      <c r="G150" s="359">
        <f t="shared" si="61"/>
        <v>9.8669399999999996</v>
      </c>
      <c r="H150" s="359">
        <f t="shared" si="62"/>
        <v>986.69430999999997</v>
      </c>
      <c r="I150" s="359">
        <f t="shared" si="57"/>
        <v>947.52255000000002</v>
      </c>
      <c r="J150" s="359">
        <f t="shared" si="57"/>
        <v>29.304819999999999</v>
      </c>
      <c r="K150" s="359">
        <f t="shared" si="57"/>
        <v>9.8669399999999996</v>
      </c>
      <c r="L150" s="359">
        <f t="shared" si="63"/>
        <v>986.69430999999997</v>
      </c>
      <c r="M150" s="359">
        <f t="shared" si="56"/>
        <v>947.52255000000002</v>
      </c>
      <c r="N150" s="359">
        <f t="shared" si="56"/>
        <v>29.304819999999999</v>
      </c>
      <c r="O150" s="359">
        <f t="shared" si="56"/>
        <v>9.8669399999999996</v>
      </c>
      <c r="P150" s="351">
        <f t="shared" si="58"/>
        <v>1</v>
      </c>
      <c r="Q150" s="351">
        <f t="shared" si="59"/>
        <v>1</v>
      </c>
      <c r="R150" s="153"/>
    </row>
    <row r="151" spans="1:18" s="154" customFormat="1" ht="64.5" customHeight="1" x14ac:dyDescent="0.25">
      <c r="A151" s="92"/>
      <c r="B151" s="81" t="s">
        <v>595</v>
      </c>
      <c r="C151" s="359">
        <v>94.137789999999995</v>
      </c>
      <c r="D151" s="359">
        <f t="shared" si="60"/>
        <v>94.137789999999995</v>
      </c>
      <c r="E151" s="359">
        <v>90.40052</v>
      </c>
      <c r="F151" s="359">
        <v>2.79589</v>
      </c>
      <c r="G151" s="359">
        <f t="shared" si="61"/>
        <v>0.94137999999999999</v>
      </c>
      <c r="H151" s="359">
        <f t="shared" si="62"/>
        <v>94.137789999999995</v>
      </c>
      <c r="I151" s="359">
        <f t="shared" si="57"/>
        <v>90.40052</v>
      </c>
      <c r="J151" s="359">
        <f t="shared" si="57"/>
        <v>2.79589</v>
      </c>
      <c r="K151" s="359">
        <f t="shared" si="57"/>
        <v>0.94137999999999999</v>
      </c>
      <c r="L151" s="359">
        <f t="shared" si="63"/>
        <v>94.137789999999995</v>
      </c>
      <c r="M151" s="359">
        <f t="shared" si="56"/>
        <v>90.40052</v>
      </c>
      <c r="N151" s="359">
        <f t="shared" si="56"/>
        <v>2.79589</v>
      </c>
      <c r="O151" s="359">
        <f t="shared" si="56"/>
        <v>0.94137999999999999</v>
      </c>
      <c r="P151" s="351">
        <f t="shared" si="58"/>
        <v>1</v>
      </c>
      <c r="Q151" s="351">
        <f t="shared" si="59"/>
        <v>1</v>
      </c>
      <c r="R151" s="153"/>
    </row>
    <row r="152" spans="1:18" s="154" customFormat="1" ht="64.5" customHeight="1" x14ac:dyDescent="0.25">
      <c r="A152" s="92"/>
      <c r="B152" s="81" t="s">
        <v>596</v>
      </c>
      <c r="C152" s="359">
        <v>824.71379000000002</v>
      </c>
      <c r="D152" s="359">
        <f t="shared" si="60"/>
        <v>824.71379000000002</v>
      </c>
      <c r="E152" s="359">
        <v>791.97265000000004</v>
      </c>
      <c r="F152" s="359">
        <v>24.494</v>
      </c>
      <c r="G152" s="359">
        <f t="shared" si="61"/>
        <v>8.2471399999999999</v>
      </c>
      <c r="H152" s="359">
        <f t="shared" si="62"/>
        <v>824.71379000000002</v>
      </c>
      <c r="I152" s="359">
        <f t="shared" si="57"/>
        <v>791.97265000000004</v>
      </c>
      <c r="J152" s="359">
        <f t="shared" si="57"/>
        <v>24.494</v>
      </c>
      <c r="K152" s="359">
        <f t="shared" si="57"/>
        <v>8.2471399999999999</v>
      </c>
      <c r="L152" s="359">
        <f t="shared" si="63"/>
        <v>824.71379000000002</v>
      </c>
      <c r="M152" s="359">
        <f t="shared" si="56"/>
        <v>791.97265000000004</v>
      </c>
      <c r="N152" s="359">
        <f t="shared" si="56"/>
        <v>24.494</v>
      </c>
      <c r="O152" s="359">
        <f t="shared" si="56"/>
        <v>8.2471399999999999</v>
      </c>
      <c r="P152" s="351">
        <f t="shared" si="58"/>
        <v>1</v>
      </c>
      <c r="Q152" s="351">
        <f t="shared" si="59"/>
        <v>1</v>
      </c>
      <c r="R152" s="153"/>
    </row>
    <row r="153" spans="1:18" s="154" customFormat="1" ht="64.5" customHeight="1" x14ac:dyDescent="0.25">
      <c r="A153" s="92"/>
      <c r="B153" s="81" t="s">
        <v>597</v>
      </c>
      <c r="C153" s="359">
        <v>625.64080000000001</v>
      </c>
      <c r="D153" s="359">
        <f t="shared" si="60"/>
        <v>625.64080000000001</v>
      </c>
      <c r="E153" s="359">
        <v>600.80286000000001</v>
      </c>
      <c r="F153" s="359">
        <v>18.581530000000001</v>
      </c>
      <c r="G153" s="359">
        <f t="shared" si="61"/>
        <v>6.2564099999999998</v>
      </c>
      <c r="H153" s="359">
        <f t="shared" si="62"/>
        <v>625.64080000000001</v>
      </c>
      <c r="I153" s="359">
        <f t="shared" si="57"/>
        <v>600.80286000000001</v>
      </c>
      <c r="J153" s="359">
        <f t="shared" si="57"/>
        <v>18.581530000000001</v>
      </c>
      <c r="K153" s="359">
        <f t="shared" si="57"/>
        <v>6.2564099999999998</v>
      </c>
      <c r="L153" s="359">
        <f t="shared" si="63"/>
        <v>625.64080000000001</v>
      </c>
      <c r="M153" s="359">
        <f t="shared" si="56"/>
        <v>600.80286000000001</v>
      </c>
      <c r="N153" s="359">
        <f t="shared" si="56"/>
        <v>18.581530000000001</v>
      </c>
      <c r="O153" s="359">
        <f t="shared" si="56"/>
        <v>6.2564099999999998</v>
      </c>
      <c r="P153" s="351">
        <f t="shared" si="58"/>
        <v>1</v>
      </c>
      <c r="Q153" s="351">
        <f t="shared" si="59"/>
        <v>1</v>
      </c>
      <c r="R153" s="153"/>
    </row>
    <row r="154" spans="1:18" s="154" customFormat="1" ht="69" customHeight="1" x14ac:dyDescent="0.25">
      <c r="A154" s="92"/>
      <c r="B154" s="81" t="s">
        <v>598</v>
      </c>
      <c r="C154" s="359">
        <v>1985.10463</v>
      </c>
      <c r="D154" s="359">
        <f t="shared" si="60"/>
        <v>1985.10463</v>
      </c>
      <c r="E154" s="359">
        <v>1906.2959699999999</v>
      </c>
      <c r="F154" s="359">
        <v>58.957610000000003</v>
      </c>
      <c r="G154" s="359">
        <f t="shared" si="61"/>
        <v>19.851050000000001</v>
      </c>
      <c r="H154" s="359">
        <f t="shared" si="62"/>
        <v>1985.10463</v>
      </c>
      <c r="I154" s="359">
        <f t="shared" si="57"/>
        <v>1906.2959699999999</v>
      </c>
      <c r="J154" s="359">
        <f t="shared" si="57"/>
        <v>58.957610000000003</v>
      </c>
      <c r="K154" s="359">
        <f t="shared" si="57"/>
        <v>19.851050000000001</v>
      </c>
      <c r="L154" s="359">
        <f t="shared" si="63"/>
        <v>1985.10463</v>
      </c>
      <c r="M154" s="359">
        <f t="shared" si="56"/>
        <v>1906.2959699999999</v>
      </c>
      <c r="N154" s="359">
        <f t="shared" si="56"/>
        <v>58.957610000000003</v>
      </c>
      <c r="O154" s="359">
        <f t="shared" si="56"/>
        <v>19.851050000000001</v>
      </c>
      <c r="P154" s="351">
        <f t="shared" si="58"/>
        <v>1</v>
      </c>
      <c r="Q154" s="351">
        <f t="shared" si="59"/>
        <v>1</v>
      </c>
      <c r="R154" s="153"/>
    </row>
    <row r="155" spans="1:18" s="154" customFormat="1" ht="64.5" customHeight="1" x14ac:dyDescent="0.25">
      <c r="A155" s="92"/>
      <c r="B155" s="81" t="s">
        <v>599</v>
      </c>
      <c r="C155" s="359">
        <v>2066.3230199999998</v>
      </c>
      <c r="D155" s="359">
        <f t="shared" si="60"/>
        <v>2066.3230199999998</v>
      </c>
      <c r="E155" s="359">
        <v>1984.29</v>
      </c>
      <c r="F155" s="359">
        <v>61.369790000000002</v>
      </c>
      <c r="G155" s="359">
        <f t="shared" si="61"/>
        <v>20.663229999999999</v>
      </c>
      <c r="H155" s="359">
        <f t="shared" si="62"/>
        <v>2066.3230199999998</v>
      </c>
      <c r="I155" s="359">
        <f t="shared" si="57"/>
        <v>1984.29</v>
      </c>
      <c r="J155" s="359">
        <f t="shared" si="57"/>
        <v>61.369790000000002</v>
      </c>
      <c r="K155" s="359">
        <f t="shared" si="57"/>
        <v>20.663229999999999</v>
      </c>
      <c r="L155" s="359">
        <f t="shared" si="63"/>
        <v>2066.3230199999998</v>
      </c>
      <c r="M155" s="359">
        <f t="shared" si="56"/>
        <v>1984.29</v>
      </c>
      <c r="N155" s="359">
        <f t="shared" si="56"/>
        <v>61.369790000000002</v>
      </c>
      <c r="O155" s="359">
        <f t="shared" si="56"/>
        <v>20.663229999999999</v>
      </c>
      <c r="P155" s="351">
        <f t="shared" si="58"/>
        <v>1</v>
      </c>
      <c r="Q155" s="351">
        <f t="shared" si="59"/>
        <v>1</v>
      </c>
      <c r="R155" s="153"/>
    </row>
    <row r="156" spans="1:18" s="154" customFormat="1" ht="64.5" customHeight="1" x14ac:dyDescent="0.25">
      <c r="A156" s="92"/>
      <c r="B156" s="81" t="s">
        <v>600</v>
      </c>
      <c r="C156" s="359">
        <v>3320.0473200000001</v>
      </c>
      <c r="D156" s="359">
        <f t="shared" si="60"/>
        <v>3320.0473200000001</v>
      </c>
      <c r="E156" s="359">
        <v>3188.2414399999998</v>
      </c>
      <c r="F156" s="359">
        <v>98.605410000000006</v>
      </c>
      <c r="G156" s="359">
        <f t="shared" si="61"/>
        <v>33.200470000000003</v>
      </c>
      <c r="H156" s="359">
        <f t="shared" si="62"/>
        <v>3320.0473200000001</v>
      </c>
      <c r="I156" s="359">
        <f t="shared" si="57"/>
        <v>3188.2414399999998</v>
      </c>
      <c r="J156" s="359">
        <f t="shared" si="57"/>
        <v>98.605410000000006</v>
      </c>
      <c r="K156" s="359">
        <f t="shared" si="57"/>
        <v>33.200470000000003</v>
      </c>
      <c r="L156" s="359">
        <f t="shared" si="63"/>
        <v>3320.0473200000001</v>
      </c>
      <c r="M156" s="359">
        <f t="shared" si="56"/>
        <v>3188.2414399999998</v>
      </c>
      <c r="N156" s="359">
        <f t="shared" si="56"/>
        <v>98.605410000000006</v>
      </c>
      <c r="O156" s="359">
        <f t="shared" si="56"/>
        <v>33.200470000000003</v>
      </c>
      <c r="P156" s="351">
        <f t="shared" si="58"/>
        <v>1</v>
      </c>
      <c r="Q156" s="351">
        <f t="shared" si="59"/>
        <v>1</v>
      </c>
      <c r="R156" s="153"/>
    </row>
    <row r="157" spans="1:18" s="154" customFormat="1" ht="64.5" customHeight="1" x14ac:dyDescent="0.25">
      <c r="A157" s="92"/>
      <c r="B157" s="81" t="s">
        <v>601</v>
      </c>
      <c r="C157" s="359">
        <v>3408.8092900000001</v>
      </c>
      <c r="D157" s="359">
        <f t="shared" si="60"/>
        <v>3408.8092900000001</v>
      </c>
      <c r="E157" s="359">
        <v>3273.4795600000002</v>
      </c>
      <c r="F157" s="359">
        <v>101.24164</v>
      </c>
      <c r="G157" s="359">
        <f t="shared" si="61"/>
        <v>34.088090000000001</v>
      </c>
      <c r="H157" s="359">
        <f t="shared" si="62"/>
        <v>3408.8092900000001</v>
      </c>
      <c r="I157" s="359">
        <f t="shared" si="57"/>
        <v>3273.4795600000002</v>
      </c>
      <c r="J157" s="359">
        <f t="shared" si="57"/>
        <v>101.24164</v>
      </c>
      <c r="K157" s="359">
        <f t="shared" si="57"/>
        <v>34.088090000000001</v>
      </c>
      <c r="L157" s="359">
        <f t="shared" si="63"/>
        <v>3408.8092900000001</v>
      </c>
      <c r="M157" s="359">
        <f t="shared" si="56"/>
        <v>3273.4795600000002</v>
      </c>
      <c r="N157" s="359">
        <f t="shared" si="56"/>
        <v>101.24164</v>
      </c>
      <c r="O157" s="359">
        <f t="shared" si="56"/>
        <v>34.088090000000001</v>
      </c>
      <c r="P157" s="351">
        <f t="shared" si="58"/>
        <v>1</v>
      </c>
      <c r="Q157" s="351">
        <f t="shared" si="59"/>
        <v>1</v>
      </c>
      <c r="R157" s="153"/>
    </row>
    <row r="158" spans="1:18" s="154" customFormat="1" ht="64.5" customHeight="1" x14ac:dyDescent="0.25">
      <c r="A158" s="92"/>
      <c r="B158" s="81" t="s">
        <v>602</v>
      </c>
      <c r="C158" s="359">
        <v>3007.84</v>
      </c>
      <c r="D158" s="359">
        <f t="shared" si="60"/>
        <v>3007.84</v>
      </c>
      <c r="E158" s="359">
        <v>2888.42409</v>
      </c>
      <c r="F158" s="359">
        <v>89.332700000000003</v>
      </c>
      <c r="G158" s="359">
        <v>30.083210000000001</v>
      </c>
      <c r="H158" s="359">
        <f t="shared" si="62"/>
        <v>3007.84</v>
      </c>
      <c r="I158" s="359">
        <f t="shared" si="57"/>
        <v>2888.42409</v>
      </c>
      <c r="J158" s="359">
        <f t="shared" si="57"/>
        <v>89.332700000000003</v>
      </c>
      <c r="K158" s="359">
        <f t="shared" si="57"/>
        <v>30.083210000000001</v>
      </c>
      <c r="L158" s="359">
        <f t="shared" si="63"/>
        <v>3007.84</v>
      </c>
      <c r="M158" s="359">
        <f t="shared" si="56"/>
        <v>2888.42409</v>
      </c>
      <c r="N158" s="359">
        <f t="shared" si="56"/>
        <v>89.332700000000003</v>
      </c>
      <c r="O158" s="359">
        <f t="shared" si="56"/>
        <v>30.083210000000001</v>
      </c>
      <c r="P158" s="351">
        <f t="shared" si="58"/>
        <v>1</v>
      </c>
      <c r="Q158" s="351">
        <f t="shared" si="59"/>
        <v>1</v>
      </c>
      <c r="R158" s="153"/>
    </row>
    <row r="159" spans="1:18" s="154" customFormat="1" ht="81" customHeight="1" x14ac:dyDescent="0.25">
      <c r="A159" s="86" t="s">
        <v>200</v>
      </c>
      <c r="B159" s="82" t="s">
        <v>201</v>
      </c>
      <c r="C159" s="360">
        <f>C160+C164+C162</f>
        <v>3240</v>
      </c>
      <c r="D159" s="360">
        <f t="shared" ref="D159:O159" si="64">D160+D164+D162</f>
        <v>3240</v>
      </c>
      <c r="E159" s="360">
        <f t="shared" si="64"/>
        <v>0</v>
      </c>
      <c r="F159" s="360">
        <f t="shared" si="64"/>
        <v>3240</v>
      </c>
      <c r="G159" s="360">
        <f t="shared" si="64"/>
        <v>0</v>
      </c>
      <c r="H159" s="360">
        <f t="shared" si="62"/>
        <v>3240</v>
      </c>
      <c r="I159" s="360">
        <f t="shared" si="64"/>
        <v>0</v>
      </c>
      <c r="J159" s="360">
        <f t="shared" si="64"/>
        <v>3240</v>
      </c>
      <c r="K159" s="360">
        <f t="shared" si="64"/>
        <v>0</v>
      </c>
      <c r="L159" s="360">
        <f t="shared" si="63"/>
        <v>3240</v>
      </c>
      <c r="M159" s="360">
        <f t="shared" si="64"/>
        <v>0</v>
      </c>
      <c r="N159" s="360">
        <f t="shared" si="64"/>
        <v>3240</v>
      </c>
      <c r="O159" s="360">
        <f t="shared" si="64"/>
        <v>0</v>
      </c>
      <c r="P159" s="354">
        <f t="shared" si="58"/>
        <v>1</v>
      </c>
      <c r="Q159" s="354">
        <f t="shared" si="59"/>
        <v>1</v>
      </c>
      <c r="R159" s="153"/>
    </row>
    <row r="160" spans="1:18" s="154" customFormat="1" ht="68.25" hidden="1" customHeight="1" x14ac:dyDescent="0.25">
      <c r="A160" s="92" t="s">
        <v>202</v>
      </c>
      <c r="B160" s="81" t="s">
        <v>203</v>
      </c>
      <c r="C160" s="233">
        <f>C161</f>
        <v>0</v>
      </c>
      <c r="D160" s="233">
        <f t="shared" ref="D160:O160" si="65">D161</f>
        <v>0</v>
      </c>
      <c r="E160" s="233">
        <f t="shared" si="65"/>
        <v>0</v>
      </c>
      <c r="F160" s="233">
        <f t="shared" si="65"/>
        <v>0</v>
      </c>
      <c r="G160" s="233">
        <f t="shared" si="65"/>
        <v>0</v>
      </c>
      <c r="H160" s="359">
        <f t="shared" si="62"/>
        <v>0</v>
      </c>
      <c r="I160" s="233">
        <f t="shared" si="65"/>
        <v>0</v>
      </c>
      <c r="J160" s="233">
        <f t="shared" si="65"/>
        <v>0</v>
      </c>
      <c r="K160" s="233">
        <f t="shared" si="65"/>
        <v>0</v>
      </c>
      <c r="L160" s="359">
        <f t="shared" si="63"/>
        <v>0</v>
      </c>
      <c r="M160" s="233">
        <f t="shared" si="65"/>
        <v>0</v>
      </c>
      <c r="N160" s="233">
        <f t="shared" si="65"/>
        <v>0</v>
      </c>
      <c r="O160" s="233">
        <f t="shared" si="65"/>
        <v>0</v>
      </c>
      <c r="P160" s="354" t="e">
        <f t="shared" si="58"/>
        <v>#DIV/0!</v>
      </c>
      <c r="Q160" s="354" t="e">
        <f t="shared" si="59"/>
        <v>#DIV/0!</v>
      </c>
      <c r="R160" s="153"/>
    </row>
    <row r="161" spans="1:18" s="154" customFormat="1" ht="68.25" hidden="1" customHeight="1" x14ac:dyDescent="0.25">
      <c r="A161" s="92"/>
      <c r="B161" s="81" t="s">
        <v>204</v>
      </c>
      <c r="C161" s="233">
        <v>0</v>
      </c>
      <c r="D161" s="228">
        <f>E161+F161+G161</f>
        <v>0</v>
      </c>
      <c r="E161" s="228">
        <v>0</v>
      </c>
      <c r="F161" s="228">
        <v>0</v>
      </c>
      <c r="G161" s="228">
        <v>0</v>
      </c>
      <c r="H161" s="359">
        <f t="shared" si="62"/>
        <v>0</v>
      </c>
      <c r="I161" s="228">
        <v>0</v>
      </c>
      <c r="J161" s="228">
        <f>F161</f>
        <v>0</v>
      </c>
      <c r="K161" s="228">
        <v>0</v>
      </c>
      <c r="L161" s="359">
        <f t="shared" si="63"/>
        <v>0</v>
      </c>
      <c r="M161" s="228">
        <v>0</v>
      </c>
      <c r="N161" s="228">
        <f>J161</f>
        <v>0</v>
      </c>
      <c r="O161" s="228">
        <v>0</v>
      </c>
      <c r="P161" s="354" t="e">
        <f t="shared" si="58"/>
        <v>#DIV/0!</v>
      </c>
      <c r="Q161" s="354" t="e">
        <f t="shared" si="59"/>
        <v>#DIV/0!</v>
      </c>
      <c r="R161" s="153"/>
    </row>
    <row r="162" spans="1:18" s="154" customFormat="1" ht="68.25" hidden="1" customHeight="1" x14ac:dyDescent="0.25">
      <c r="A162" s="92" t="s">
        <v>202</v>
      </c>
      <c r="B162" s="81" t="s">
        <v>203</v>
      </c>
      <c r="C162" s="233">
        <f>C163</f>
        <v>0</v>
      </c>
      <c r="D162" s="228">
        <f>D163</f>
        <v>0</v>
      </c>
      <c r="E162" s="228">
        <f t="shared" ref="E162:O162" si="66">E163</f>
        <v>0</v>
      </c>
      <c r="F162" s="228">
        <f t="shared" si="66"/>
        <v>0</v>
      </c>
      <c r="G162" s="228">
        <f t="shared" si="66"/>
        <v>0</v>
      </c>
      <c r="H162" s="359">
        <f t="shared" si="62"/>
        <v>0</v>
      </c>
      <c r="I162" s="228">
        <f t="shared" si="66"/>
        <v>0</v>
      </c>
      <c r="J162" s="228">
        <f t="shared" si="66"/>
        <v>0</v>
      </c>
      <c r="K162" s="228">
        <f t="shared" si="66"/>
        <v>0</v>
      </c>
      <c r="L162" s="359">
        <f t="shared" si="63"/>
        <v>0</v>
      </c>
      <c r="M162" s="228">
        <f t="shared" si="66"/>
        <v>0</v>
      </c>
      <c r="N162" s="228">
        <f t="shared" si="66"/>
        <v>0</v>
      </c>
      <c r="O162" s="228">
        <f t="shared" si="66"/>
        <v>0</v>
      </c>
      <c r="P162" s="354" t="e">
        <f t="shared" si="58"/>
        <v>#DIV/0!</v>
      </c>
      <c r="Q162" s="354" t="e">
        <f t="shared" si="59"/>
        <v>#DIV/0!</v>
      </c>
      <c r="R162" s="153"/>
    </row>
    <row r="163" spans="1:18" s="154" customFormat="1" ht="93.75" hidden="1" customHeight="1" x14ac:dyDescent="0.25">
      <c r="A163" s="92"/>
      <c r="B163" s="81" t="s">
        <v>470</v>
      </c>
      <c r="C163" s="233">
        <v>0</v>
      </c>
      <c r="D163" s="228">
        <f>F163</f>
        <v>0</v>
      </c>
      <c r="E163" s="228">
        <v>0</v>
      </c>
      <c r="F163" s="228">
        <v>0</v>
      </c>
      <c r="G163" s="228">
        <v>0</v>
      </c>
      <c r="H163" s="359">
        <f t="shared" si="62"/>
        <v>0</v>
      </c>
      <c r="I163" s="228">
        <v>0</v>
      </c>
      <c r="J163" s="228">
        <v>0</v>
      </c>
      <c r="K163" s="228">
        <v>0</v>
      </c>
      <c r="L163" s="359">
        <f t="shared" si="63"/>
        <v>0</v>
      </c>
      <c r="M163" s="228">
        <v>0</v>
      </c>
      <c r="N163" s="228">
        <v>0</v>
      </c>
      <c r="O163" s="228">
        <v>0</v>
      </c>
      <c r="P163" s="354" t="e">
        <f t="shared" si="58"/>
        <v>#DIV/0!</v>
      </c>
      <c r="Q163" s="354" t="e">
        <f t="shared" si="59"/>
        <v>#DIV/0!</v>
      </c>
      <c r="R163" s="153"/>
    </row>
    <row r="164" spans="1:18" s="154" customFormat="1" ht="68.25" customHeight="1" x14ac:dyDescent="0.25">
      <c r="A164" s="92" t="s">
        <v>202</v>
      </c>
      <c r="B164" s="81" t="s">
        <v>358</v>
      </c>
      <c r="C164" s="233">
        <f>C165</f>
        <v>3240</v>
      </c>
      <c r="D164" s="228">
        <f>F164</f>
        <v>3240</v>
      </c>
      <c r="E164" s="228">
        <v>0</v>
      </c>
      <c r="F164" s="228">
        <f>F165</f>
        <v>3240</v>
      </c>
      <c r="G164" s="228">
        <f t="shared" ref="G164:O164" si="67">G165</f>
        <v>0</v>
      </c>
      <c r="H164" s="228">
        <f t="shared" si="67"/>
        <v>3240</v>
      </c>
      <c r="I164" s="228">
        <f t="shared" si="67"/>
        <v>0</v>
      </c>
      <c r="J164" s="228">
        <f t="shared" si="67"/>
        <v>3240</v>
      </c>
      <c r="K164" s="228">
        <f t="shared" si="67"/>
        <v>0</v>
      </c>
      <c r="L164" s="359">
        <f t="shared" si="63"/>
        <v>3240</v>
      </c>
      <c r="M164" s="228">
        <f t="shared" si="67"/>
        <v>0</v>
      </c>
      <c r="N164" s="228">
        <f t="shared" si="67"/>
        <v>3240</v>
      </c>
      <c r="O164" s="228">
        <f t="shared" si="67"/>
        <v>0</v>
      </c>
      <c r="P164" s="351">
        <f t="shared" si="58"/>
        <v>1</v>
      </c>
      <c r="Q164" s="351">
        <f t="shared" si="59"/>
        <v>1</v>
      </c>
      <c r="R164" s="153"/>
    </row>
    <row r="165" spans="1:18" s="154" customFormat="1" ht="68.25" customHeight="1" x14ac:dyDescent="0.25">
      <c r="A165" s="92"/>
      <c r="B165" s="81" t="s">
        <v>359</v>
      </c>
      <c r="C165" s="361">
        <v>3240</v>
      </c>
      <c r="D165" s="228">
        <f>F165</f>
        <v>3240</v>
      </c>
      <c r="E165" s="228">
        <v>0</v>
      </c>
      <c r="F165" s="228">
        <v>3240</v>
      </c>
      <c r="G165" s="228">
        <v>0</v>
      </c>
      <c r="H165" s="359">
        <f t="shared" si="62"/>
        <v>3240</v>
      </c>
      <c r="I165" s="228">
        <v>0</v>
      </c>
      <c r="J165" s="228">
        <v>3240</v>
      </c>
      <c r="K165" s="228">
        <v>0</v>
      </c>
      <c r="L165" s="359">
        <f t="shared" si="63"/>
        <v>3240</v>
      </c>
      <c r="M165" s="228">
        <v>0</v>
      </c>
      <c r="N165" s="228">
        <v>3240</v>
      </c>
      <c r="O165" s="228">
        <v>0</v>
      </c>
      <c r="P165" s="351">
        <f t="shared" si="58"/>
        <v>1</v>
      </c>
      <c r="Q165" s="351">
        <f t="shared" si="59"/>
        <v>1</v>
      </c>
      <c r="R165" s="153"/>
    </row>
    <row r="166" spans="1:18" s="154" customFormat="1" ht="75.75" hidden="1" customHeight="1" x14ac:dyDescent="0.25">
      <c r="A166" s="86" t="s">
        <v>205</v>
      </c>
      <c r="B166" s="82" t="s">
        <v>206</v>
      </c>
      <c r="C166" s="232">
        <f>C167</f>
        <v>0</v>
      </c>
      <c r="D166" s="232">
        <v>0</v>
      </c>
      <c r="E166" s="232">
        <f t="shared" ref="E166:O166" si="68">E167</f>
        <v>0</v>
      </c>
      <c r="F166" s="232">
        <f t="shared" si="68"/>
        <v>0</v>
      </c>
      <c r="G166" s="232">
        <f t="shared" si="68"/>
        <v>0</v>
      </c>
      <c r="H166" s="232">
        <f t="shared" si="68"/>
        <v>0</v>
      </c>
      <c r="I166" s="232">
        <f t="shared" si="68"/>
        <v>0</v>
      </c>
      <c r="J166" s="232">
        <f t="shared" si="68"/>
        <v>0</v>
      </c>
      <c r="K166" s="232">
        <f t="shared" si="68"/>
        <v>0</v>
      </c>
      <c r="L166" s="232">
        <f t="shared" si="68"/>
        <v>0</v>
      </c>
      <c r="M166" s="232">
        <f t="shared" si="68"/>
        <v>0</v>
      </c>
      <c r="N166" s="232">
        <f t="shared" si="68"/>
        <v>0</v>
      </c>
      <c r="O166" s="232">
        <f t="shared" si="68"/>
        <v>0</v>
      </c>
      <c r="P166" s="354" t="e">
        <f t="shared" si="58"/>
        <v>#DIV/0!</v>
      </c>
      <c r="Q166" s="354" t="e">
        <f t="shared" si="59"/>
        <v>#DIV/0!</v>
      </c>
      <c r="R166" s="153"/>
    </row>
    <row r="167" spans="1:18" s="154" customFormat="1" ht="56.25" hidden="1" customHeight="1" x14ac:dyDescent="0.25">
      <c r="A167" s="92" t="s">
        <v>207</v>
      </c>
      <c r="B167" s="81" t="s">
        <v>208</v>
      </c>
      <c r="C167" s="233">
        <v>0</v>
      </c>
      <c r="D167" s="228">
        <v>0</v>
      </c>
      <c r="E167" s="228">
        <v>0</v>
      </c>
      <c r="F167" s="228">
        <v>0</v>
      </c>
      <c r="G167" s="228">
        <v>0</v>
      </c>
      <c r="H167" s="228">
        <v>0</v>
      </c>
      <c r="I167" s="228">
        <v>0</v>
      </c>
      <c r="J167" s="228">
        <v>0</v>
      </c>
      <c r="K167" s="228">
        <v>0</v>
      </c>
      <c r="L167" s="228">
        <v>0</v>
      </c>
      <c r="M167" s="228">
        <v>0</v>
      </c>
      <c r="N167" s="228">
        <v>0</v>
      </c>
      <c r="O167" s="228">
        <v>0</v>
      </c>
      <c r="P167" s="354" t="e">
        <f t="shared" si="58"/>
        <v>#DIV/0!</v>
      </c>
      <c r="Q167" s="354" t="e">
        <f t="shared" si="59"/>
        <v>#DIV/0!</v>
      </c>
      <c r="R167" s="153"/>
    </row>
    <row r="168" spans="1:18" s="157" customFormat="1" ht="68.25" hidden="1" customHeight="1" x14ac:dyDescent="0.25">
      <c r="A168" s="86" t="s">
        <v>360</v>
      </c>
      <c r="B168" s="82" t="s">
        <v>361</v>
      </c>
      <c r="C168" s="232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354" t="e">
        <f t="shared" si="58"/>
        <v>#DIV/0!</v>
      </c>
      <c r="Q168" s="354" t="e">
        <f t="shared" si="59"/>
        <v>#DIV/0!</v>
      </c>
      <c r="R168" s="156"/>
    </row>
    <row r="169" spans="1:18" s="154" customFormat="1" ht="53.25" hidden="1" customHeight="1" x14ac:dyDescent="0.25">
      <c r="A169" s="92" t="s">
        <v>362</v>
      </c>
      <c r="B169" s="81" t="s">
        <v>363</v>
      </c>
      <c r="C169" s="233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354" t="e">
        <f t="shared" si="58"/>
        <v>#DIV/0!</v>
      </c>
      <c r="Q169" s="354" t="e">
        <f t="shared" si="59"/>
        <v>#DIV/0!</v>
      </c>
      <c r="R169" s="153"/>
    </row>
    <row r="170" spans="1:18" s="154" customFormat="1" ht="45" hidden="1" customHeight="1" x14ac:dyDescent="0.25">
      <c r="A170" s="92"/>
      <c r="B170" s="81" t="s">
        <v>364</v>
      </c>
      <c r="C170" s="233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354" t="e">
        <f t="shared" si="58"/>
        <v>#DIV/0!</v>
      </c>
      <c r="Q170" s="354" t="e">
        <f t="shared" si="59"/>
        <v>#DIV/0!</v>
      </c>
      <c r="R170" s="153"/>
    </row>
    <row r="171" spans="1:18" s="154" customFormat="1" ht="45.75" customHeight="1" x14ac:dyDescent="0.25">
      <c r="A171" s="92"/>
      <c r="B171" s="362" t="s">
        <v>209</v>
      </c>
      <c r="C171" s="232">
        <f>C166+C159+C140</f>
        <v>30752.34475</v>
      </c>
      <c r="D171" s="232">
        <f t="shared" ref="D171:O171" si="69">D159+D140</f>
        <v>30752.34475</v>
      </c>
      <c r="E171" s="232">
        <f t="shared" si="69"/>
        <v>26420.1</v>
      </c>
      <c r="F171" s="232">
        <f t="shared" si="69"/>
        <v>4057.1164899999999</v>
      </c>
      <c r="G171" s="232">
        <f t="shared" si="69"/>
        <v>275.12826000000001</v>
      </c>
      <c r="H171" s="232">
        <f t="shared" si="69"/>
        <v>30752.34475</v>
      </c>
      <c r="I171" s="232">
        <f t="shared" si="69"/>
        <v>26420.1</v>
      </c>
      <c r="J171" s="232">
        <f t="shared" si="69"/>
        <v>4057.1164899999999</v>
      </c>
      <c r="K171" s="232">
        <f t="shared" si="69"/>
        <v>275.12826000000001</v>
      </c>
      <c r="L171" s="232">
        <f t="shared" si="69"/>
        <v>30752.34475</v>
      </c>
      <c r="M171" s="232">
        <f t="shared" si="69"/>
        <v>26420.1</v>
      </c>
      <c r="N171" s="232">
        <f t="shared" si="69"/>
        <v>4057.1164899999999</v>
      </c>
      <c r="O171" s="232">
        <f t="shared" si="69"/>
        <v>275.12826000000001</v>
      </c>
      <c r="P171" s="354">
        <f t="shared" si="58"/>
        <v>1</v>
      </c>
      <c r="Q171" s="354">
        <f t="shared" si="59"/>
        <v>1</v>
      </c>
      <c r="R171" s="153"/>
    </row>
    <row r="172" spans="1:18" s="43" customFormat="1" ht="45.75" customHeight="1" x14ac:dyDescent="0.25">
      <c r="A172" s="88"/>
      <c r="B172" s="481" t="s">
        <v>51</v>
      </c>
      <c r="C172" s="482"/>
      <c r="D172" s="482"/>
      <c r="E172" s="482"/>
      <c r="F172" s="482"/>
      <c r="G172" s="482"/>
      <c r="H172" s="482"/>
      <c r="I172" s="482"/>
      <c r="J172" s="482"/>
      <c r="K172" s="482"/>
      <c r="L172" s="482"/>
      <c r="M172" s="482"/>
      <c r="N172" s="482"/>
      <c r="O172" s="482"/>
      <c r="P172" s="482"/>
      <c r="Q172" s="483"/>
      <c r="R172" s="42"/>
    </row>
    <row r="173" spans="1:18" s="43" customFormat="1" ht="114" customHeight="1" x14ac:dyDescent="0.25">
      <c r="A173" s="86" t="s">
        <v>210</v>
      </c>
      <c r="B173" s="82" t="s">
        <v>211</v>
      </c>
      <c r="C173" s="243">
        <f t="shared" ref="C173:O173" si="70">C174+C175+C186+C187+C190+C193+C197+C199+C200+C202</f>
        <v>27248.02433</v>
      </c>
      <c r="D173" s="243">
        <f t="shared" si="70"/>
        <v>27248.02433</v>
      </c>
      <c r="E173" s="243">
        <f t="shared" si="70"/>
        <v>0</v>
      </c>
      <c r="F173" s="243">
        <f t="shared" si="70"/>
        <v>27248.02433</v>
      </c>
      <c r="G173" s="243">
        <f t="shared" si="70"/>
        <v>0</v>
      </c>
      <c r="H173" s="243">
        <f t="shared" si="70"/>
        <v>27170.359240000002</v>
      </c>
      <c r="I173" s="243">
        <f t="shared" si="70"/>
        <v>0</v>
      </c>
      <c r="J173" s="243">
        <f t="shared" si="70"/>
        <v>27170.359240000002</v>
      </c>
      <c r="K173" s="243">
        <f t="shared" si="70"/>
        <v>0</v>
      </c>
      <c r="L173" s="243">
        <f t="shared" si="70"/>
        <v>27170.359240000002</v>
      </c>
      <c r="M173" s="243">
        <f t="shared" si="70"/>
        <v>0</v>
      </c>
      <c r="N173" s="243">
        <f t="shared" si="70"/>
        <v>27170.359240000002</v>
      </c>
      <c r="O173" s="243">
        <f t="shared" si="70"/>
        <v>0</v>
      </c>
      <c r="P173" s="79">
        <f t="shared" ref="P173:P218" si="71">H173/D173</f>
        <v>0.997</v>
      </c>
      <c r="Q173" s="90">
        <f>L173/D173</f>
        <v>0.997</v>
      </c>
      <c r="R173" s="42"/>
    </row>
    <row r="174" spans="1:18" s="166" customFormat="1" ht="48.75" customHeight="1" x14ac:dyDescent="0.25">
      <c r="A174" s="92" t="s">
        <v>212</v>
      </c>
      <c r="B174" s="81" t="s">
        <v>213</v>
      </c>
      <c r="C174" s="242">
        <v>6326.4792799999996</v>
      </c>
      <c r="D174" s="227">
        <f t="shared" ref="D174:D186" si="72">F174</f>
        <v>6326.4792799999996</v>
      </c>
      <c r="E174" s="227">
        <v>0</v>
      </c>
      <c r="F174" s="228">
        <v>6326.4792799999996</v>
      </c>
      <c r="G174" s="247">
        <v>0</v>
      </c>
      <c r="H174" s="227">
        <f t="shared" ref="H174:H186" si="73">J174</f>
        <v>6326.4778699999997</v>
      </c>
      <c r="I174" s="227">
        <v>0</v>
      </c>
      <c r="J174" s="227">
        <v>6326.4778699999997</v>
      </c>
      <c r="K174" s="227">
        <v>0</v>
      </c>
      <c r="L174" s="227">
        <f>N174</f>
        <v>6326.4778699999997</v>
      </c>
      <c r="M174" s="227">
        <v>0</v>
      </c>
      <c r="N174" s="227">
        <v>6326.4778699999997</v>
      </c>
      <c r="O174" s="247">
        <v>0</v>
      </c>
      <c r="P174" s="350">
        <f t="shared" si="71"/>
        <v>1</v>
      </c>
      <c r="Q174" s="355">
        <f>L174/D174</f>
        <v>1</v>
      </c>
      <c r="R174" s="165"/>
    </row>
    <row r="175" spans="1:18" s="164" customFormat="1" ht="48.75" customHeight="1" x14ac:dyDescent="0.25">
      <c r="A175" s="48" t="s">
        <v>214</v>
      </c>
      <c r="B175" s="49" t="s">
        <v>170</v>
      </c>
      <c r="C175" s="241">
        <f>C182+C183+C179+C180+C184+C185</f>
        <v>5219.6407499999996</v>
      </c>
      <c r="D175" s="241">
        <f t="shared" ref="D175:O175" si="74">D182+D183+D179+D180+D184+D185</f>
        <v>5219.6407499999996</v>
      </c>
      <c r="E175" s="241">
        <f t="shared" si="74"/>
        <v>0</v>
      </c>
      <c r="F175" s="241">
        <f t="shared" si="74"/>
        <v>5219.6407499999996</v>
      </c>
      <c r="G175" s="241">
        <f t="shared" si="74"/>
        <v>0</v>
      </c>
      <c r="H175" s="241">
        <f t="shared" si="74"/>
        <v>5219.6407499999996</v>
      </c>
      <c r="I175" s="241">
        <f t="shared" si="74"/>
        <v>0</v>
      </c>
      <c r="J175" s="241">
        <f t="shared" si="74"/>
        <v>5219.6407499999996</v>
      </c>
      <c r="K175" s="241">
        <f t="shared" si="74"/>
        <v>0</v>
      </c>
      <c r="L175" s="241">
        <f t="shared" si="74"/>
        <v>5219.6407499999996</v>
      </c>
      <c r="M175" s="241">
        <f t="shared" si="74"/>
        <v>0</v>
      </c>
      <c r="N175" s="241">
        <f t="shared" si="74"/>
        <v>5219.6407499999996</v>
      </c>
      <c r="O175" s="241">
        <f t="shared" si="74"/>
        <v>0</v>
      </c>
      <c r="P175" s="80">
        <f t="shared" si="71"/>
        <v>1</v>
      </c>
      <c r="Q175" s="91">
        <f>L175/D175</f>
        <v>1</v>
      </c>
      <c r="R175" s="163"/>
    </row>
    <row r="176" spans="1:18" s="43" customFormat="1" ht="48.75" hidden="1" customHeight="1" x14ac:dyDescent="0.25">
      <c r="A176" s="92"/>
      <c r="B176" s="81" t="s">
        <v>170</v>
      </c>
      <c r="C176" s="242">
        <f>C177+C178+C180+C181</f>
        <v>559.5</v>
      </c>
      <c r="D176" s="280">
        <f>F176</f>
        <v>559.5</v>
      </c>
      <c r="E176" s="280">
        <v>0</v>
      </c>
      <c r="F176" s="281">
        <f t="shared" ref="F176:F181" si="75">C176</f>
        <v>559.5</v>
      </c>
      <c r="G176" s="282">
        <v>0</v>
      </c>
      <c r="H176" s="227">
        <f>J176</f>
        <v>35795.300000000003</v>
      </c>
      <c r="I176" s="227">
        <v>0</v>
      </c>
      <c r="J176" s="227">
        <v>35795.300000000003</v>
      </c>
      <c r="K176" s="227">
        <v>0</v>
      </c>
      <c r="L176" s="241">
        <f t="shared" ref="L176:L182" si="76">N176</f>
        <v>35795.300000000003</v>
      </c>
      <c r="M176" s="230">
        <v>0</v>
      </c>
      <c r="N176" s="230">
        <f>J176</f>
        <v>35795.300000000003</v>
      </c>
      <c r="O176" s="247">
        <v>0</v>
      </c>
      <c r="P176" s="80">
        <f t="shared" si="71"/>
        <v>63.976999999999997</v>
      </c>
      <c r="Q176" s="91">
        <f t="shared" ref="Q176:Q218" si="77">L176/D176</f>
        <v>63.976999999999997</v>
      </c>
      <c r="R176" s="42"/>
    </row>
    <row r="177" spans="1:18" s="43" customFormat="1" ht="48.75" hidden="1" customHeight="1" x14ac:dyDescent="0.25">
      <c r="A177" s="92"/>
      <c r="B177" s="81" t="s">
        <v>215</v>
      </c>
      <c r="C177" s="241">
        <v>0</v>
      </c>
      <c r="D177" s="272">
        <f t="shared" si="72"/>
        <v>0</v>
      </c>
      <c r="E177" s="272">
        <v>0</v>
      </c>
      <c r="F177" s="271">
        <f t="shared" si="75"/>
        <v>0</v>
      </c>
      <c r="G177" s="277">
        <v>0</v>
      </c>
      <c r="H177" s="230">
        <f t="shared" si="73"/>
        <v>0</v>
      </c>
      <c r="I177" s="230">
        <v>0</v>
      </c>
      <c r="J177" s="230">
        <f>F177</f>
        <v>0</v>
      </c>
      <c r="K177" s="230">
        <v>0</v>
      </c>
      <c r="L177" s="241">
        <f t="shared" si="76"/>
        <v>3553.2</v>
      </c>
      <c r="M177" s="230">
        <v>0</v>
      </c>
      <c r="N177" s="230">
        <v>3553.2</v>
      </c>
      <c r="O177" s="231">
        <v>0</v>
      </c>
      <c r="P177" s="80" t="e">
        <f t="shared" si="71"/>
        <v>#DIV/0!</v>
      </c>
      <c r="Q177" s="91" t="e">
        <f t="shared" si="77"/>
        <v>#DIV/0!</v>
      </c>
      <c r="R177" s="42"/>
    </row>
    <row r="178" spans="1:18" s="43" customFormat="1" ht="48.75" hidden="1" customHeight="1" x14ac:dyDescent="0.25">
      <c r="A178" s="92"/>
      <c r="B178" s="81" t="s">
        <v>216</v>
      </c>
      <c r="C178" s="241">
        <v>0</v>
      </c>
      <c r="D178" s="272">
        <f t="shared" si="72"/>
        <v>0</v>
      </c>
      <c r="E178" s="272">
        <v>0</v>
      </c>
      <c r="F178" s="271">
        <f t="shared" si="75"/>
        <v>0</v>
      </c>
      <c r="G178" s="277">
        <v>0</v>
      </c>
      <c r="H178" s="230">
        <f t="shared" si="73"/>
        <v>0</v>
      </c>
      <c r="I178" s="230">
        <v>0</v>
      </c>
      <c r="J178" s="230">
        <f>F178</f>
        <v>0</v>
      </c>
      <c r="K178" s="230">
        <v>0</v>
      </c>
      <c r="L178" s="241">
        <f t="shared" si="76"/>
        <v>0</v>
      </c>
      <c r="M178" s="230">
        <v>0</v>
      </c>
      <c r="N178" s="230">
        <f>J178</f>
        <v>0</v>
      </c>
      <c r="O178" s="231">
        <v>0</v>
      </c>
      <c r="P178" s="80" t="e">
        <f t="shared" si="71"/>
        <v>#DIV/0!</v>
      </c>
      <c r="Q178" s="91" t="e">
        <f t="shared" si="77"/>
        <v>#DIV/0!</v>
      </c>
      <c r="R178" s="42"/>
    </row>
    <row r="179" spans="1:18" s="154" customFormat="1" ht="48.75" customHeight="1" x14ac:dyDescent="0.25">
      <c r="A179" s="92"/>
      <c r="B179" s="81" t="s">
        <v>217</v>
      </c>
      <c r="C179" s="242">
        <v>176.82300000000001</v>
      </c>
      <c r="D179" s="227">
        <f t="shared" si="72"/>
        <v>176.82300000000001</v>
      </c>
      <c r="E179" s="227">
        <v>0</v>
      </c>
      <c r="F179" s="228">
        <v>176.82300000000001</v>
      </c>
      <c r="G179" s="247">
        <v>0</v>
      </c>
      <c r="H179" s="227">
        <f t="shared" si="73"/>
        <v>176.82300000000001</v>
      </c>
      <c r="I179" s="227">
        <v>0</v>
      </c>
      <c r="J179" s="227">
        <v>176.82300000000001</v>
      </c>
      <c r="K179" s="227">
        <v>0</v>
      </c>
      <c r="L179" s="242">
        <f t="shared" si="76"/>
        <v>176.82300000000001</v>
      </c>
      <c r="M179" s="227">
        <v>0</v>
      </c>
      <c r="N179" s="227">
        <v>176.82300000000001</v>
      </c>
      <c r="O179" s="247">
        <v>0</v>
      </c>
      <c r="P179" s="350">
        <f t="shared" si="71"/>
        <v>1</v>
      </c>
      <c r="Q179" s="355">
        <f t="shared" si="77"/>
        <v>1</v>
      </c>
      <c r="R179" s="153"/>
    </row>
    <row r="180" spans="1:18" s="154" customFormat="1" ht="48.75" customHeight="1" x14ac:dyDescent="0.25">
      <c r="A180" s="92"/>
      <c r="B180" s="81" t="s">
        <v>218</v>
      </c>
      <c r="C180" s="242">
        <v>559.5</v>
      </c>
      <c r="D180" s="227">
        <f t="shared" si="72"/>
        <v>559.5</v>
      </c>
      <c r="E180" s="227">
        <v>0</v>
      </c>
      <c r="F180" s="228">
        <v>559.5</v>
      </c>
      <c r="G180" s="247">
        <v>0</v>
      </c>
      <c r="H180" s="227">
        <f t="shared" si="73"/>
        <v>559.5</v>
      </c>
      <c r="I180" s="227">
        <v>0</v>
      </c>
      <c r="J180" s="227">
        <v>559.5</v>
      </c>
      <c r="K180" s="227">
        <v>0</v>
      </c>
      <c r="L180" s="242">
        <f t="shared" si="76"/>
        <v>559.5</v>
      </c>
      <c r="M180" s="227">
        <v>0</v>
      </c>
      <c r="N180" s="227">
        <f>J180</f>
        <v>559.5</v>
      </c>
      <c r="O180" s="247">
        <v>0</v>
      </c>
      <c r="P180" s="350">
        <f t="shared" si="71"/>
        <v>1</v>
      </c>
      <c r="Q180" s="355">
        <f t="shared" si="77"/>
        <v>1</v>
      </c>
      <c r="R180" s="153"/>
    </row>
    <row r="181" spans="1:18" s="43" customFormat="1" ht="48.75" hidden="1" customHeight="1" x14ac:dyDescent="0.25">
      <c r="A181" s="92"/>
      <c r="B181" s="81" t="s">
        <v>219</v>
      </c>
      <c r="C181" s="242">
        <v>0</v>
      </c>
      <c r="D181" s="280">
        <f t="shared" si="72"/>
        <v>0</v>
      </c>
      <c r="E181" s="280">
        <v>0</v>
      </c>
      <c r="F181" s="281">
        <f t="shared" si="75"/>
        <v>0</v>
      </c>
      <c r="G181" s="282">
        <v>0</v>
      </c>
      <c r="H181" s="227">
        <f t="shared" si="73"/>
        <v>0</v>
      </c>
      <c r="I181" s="227">
        <v>0</v>
      </c>
      <c r="J181" s="227">
        <f>F181</f>
        <v>0</v>
      </c>
      <c r="K181" s="227">
        <v>0</v>
      </c>
      <c r="L181" s="242">
        <f t="shared" si="76"/>
        <v>0</v>
      </c>
      <c r="M181" s="227">
        <v>0</v>
      </c>
      <c r="N181" s="227">
        <f>J181</f>
        <v>0</v>
      </c>
      <c r="O181" s="247">
        <v>0</v>
      </c>
      <c r="P181" s="350" t="e">
        <f t="shared" si="71"/>
        <v>#DIV/0!</v>
      </c>
      <c r="Q181" s="355" t="e">
        <f t="shared" si="77"/>
        <v>#DIV/0!</v>
      </c>
      <c r="R181" s="42"/>
    </row>
    <row r="182" spans="1:18" s="154" customFormat="1" ht="48.75" customHeight="1" x14ac:dyDescent="0.25">
      <c r="A182" s="92"/>
      <c r="B182" s="81" t="s">
        <v>510</v>
      </c>
      <c r="C182" s="242">
        <v>2304.6035900000002</v>
      </c>
      <c r="D182" s="227">
        <f t="shared" si="72"/>
        <v>2304.6035900000002</v>
      </c>
      <c r="E182" s="227">
        <v>0</v>
      </c>
      <c r="F182" s="228">
        <v>2304.6035900000002</v>
      </c>
      <c r="G182" s="247">
        <v>0</v>
      </c>
      <c r="H182" s="227">
        <f t="shared" si="73"/>
        <v>2304.6035900000002</v>
      </c>
      <c r="I182" s="227">
        <v>0</v>
      </c>
      <c r="J182" s="227">
        <v>2304.6035900000002</v>
      </c>
      <c r="K182" s="227">
        <v>0</v>
      </c>
      <c r="L182" s="242">
        <f t="shared" si="76"/>
        <v>2304.6035900000002</v>
      </c>
      <c r="M182" s="227">
        <v>0</v>
      </c>
      <c r="N182" s="227">
        <v>2304.6035900000002</v>
      </c>
      <c r="O182" s="247">
        <v>0</v>
      </c>
      <c r="P182" s="350">
        <f t="shared" si="71"/>
        <v>1</v>
      </c>
      <c r="Q182" s="355">
        <f t="shared" si="77"/>
        <v>1</v>
      </c>
      <c r="R182" s="153"/>
    </row>
    <row r="183" spans="1:18" s="154" customFormat="1" ht="48.75" customHeight="1" x14ac:dyDescent="0.25">
      <c r="A183" s="92"/>
      <c r="B183" s="81" t="s">
        <v>488</v>
      </c>
      <c r="C183" s="242">
        <v>232.75110000000001</v>
      </c>
      <c r="D183" s="227">
        <f t="shared" si="72"/>
        <v>232.75110000000001</v>
      </c>
      <c r="E183" s="227">
        <v>0</v>
      </c>
      <c r="F183" s="228">
        <v>232.75110000000001</v>
      </c>
      <c r="G183" s="247">
        <v>0</v>
      </c>
      <c r="H183" s="227">
        <f t="shared" si="73"/>
        <v>232.75110000000001</v>
      </c>
      <c r="I183" s="227">
        <v>0</v>
      </c>
      <c r="J183" s="227">
        <v>232.75110000000001</v>
      </c>
      <c r="K183" s="227">
        <v>0</v>
      </c>
      <c r="L183" s="227">
        <f>N183</f>
        <v>232.75110000000001</v>
      </c>
      <c r="M183" s="227">
        <v>0</v>
      </c>
      <c r="N183" s="227">
        <f>J183</f>
        <v>232.75110000000001</v>
      </c>
      <c r="O183" s="247">
        <v>0</v>
      </c>
      <c r="P183" s="350">
        <f t="shared" si="71"/>
        <v>1</v>
      </c>
      <c r="Q183" s="355">
        <f t="shared" si="77"/>
        <v>1</v>
      </c>
      <c r="R183" s="153"/>
    </row>
    <row r="184" spans="1:18" s="154" customFormat="1" ht="48.75" customHeight="1" x14ac:dyDescent="0.25">
      <c r="A184" s="92"/>
      <c r="B184" s="81" t="s">
        <v>523</v>
      </c>
      <c r="C184" s="242">
        <v>1392.65752</v>
      </c>
      <c r="D184" s="227">
        <f t="shared" si="72"/>
        <v>1392.65752</v>
      </c>
      <c r="E184" s="227">
        <v>0</v>
      </c>
      <c r="F184" s="228">
        <v>1392.65752</v>
      </c>
      <c r="G184" s="247">
        <v>0</v>
      </c>
      <c r="H184" s="227">
        <f>J184</f>
        <v>1392.65752</v>
      </c>
      <c r="I184" s="227">
        <v>0</v>
      </c>
      <c r="J184" s="227">
        <v>1392.65752</v>
      </c>
      <c r="K184" s="227">
        <v>0</v>
      </c>
      <c r="L184" s="227">
        <f>N184</f>
        <v>1392.65752</v>
      </c>
      <c r="M184" s="227">
        <v>0</v>
      </c>
      <c r="N184" s="227">
        <v>1392.65752</v>
      </c>
      <c r="O184" s="247">
        <v>0</v>
      </c>
      <c r="P184" s="350">
        <f t="shared" si="71"/>
        <v>1</v>
      </c>
      <c r="Q184" s="355">
        <f t="shared" si="77"/>
        <v>1</v>
      </c>
      <c r="R184" s="153"/>
    </row>
    <row r="185" spans="1:18" s="154" customFormat="1" ht="48.75" customHeight="1" x14ac:dyDescent="0.25">
      <c r="A185" s="92"/>
      <c r="B185" s="81" t="s">
        <v>524</v>
      </c>
      <c r="C185" s="242">
        <v>553.30553999999995</v>
      </c>
      <c r="D185" s="227">
        <f>F185</f>
        <v>553.30553999999995</v>
      </c>
      <c r="E185" s="227">
        <v>0</v>
      </c>
      <c r="F185" s="228">
        <v>553.30553999999995</v>
      </c>
      <c r="G185" s="247">
        <v>0</v>
      </c>
      <c r="H185" s="227">
        <f>J185</f>
        <v>553.30553999999995</v>
      </c>
      <c r="I185" s="227">
        <v>0</v>
      </c>
      <c r="J185" s="227">
        <v>553.30553999999995</v>
      </c>
      <c r="K185" s="227">
        <v>0</v>
      </c>
      <c r="L185" s="227">
        <f>N185</f>
        <v>553.30553999999995</v>
      </c>
      <c r="M185" s="227">
        <v>0</v>
      </c>
      <c r="N185" s="227">
        <v>553.30553999999995</v>
      </c>
      <c r="O185" s="247">
        <v>0</v>
      </c>
      <c r="P185" s="350">
        <f t="shared" si="71"/>
        <v>1</v>
      </c>
      <c r="Q185" s="355">
        <f t="shared" si="77"/>
        <v>1</v>
      </c>
      <c r="R185" s="153"/>
    </row>
    <row r="186" spans="1:18" s="166" customFormat="1" ht="48.75" customHeight="1" x14ac:dyDescent="0.25">
      <c r="A186" s="92" t="s">
        <v>220</v>
      </c>
      <c r="B186" s="81" t="s">
        <v>221</v>
      </c>
      <c r="C186" s="242">
        <v>506.9</v>
      </c>
      <c r="D186" s="227">
        <f t="shared" si="72"/>
        <v>506.9</v>
      </c>
      <c r="E186" s="227">
        <v>0</v>
      </c>
      <c r="F186" s="228">
        <v>506.9</v>
      </c>
      <c r="G186" s="247">
        <v>0</v>
      </c>
      <c r="H186" s="227">
        <f t="shared" si="73"/>
        <v>483.483</v>
      </c>
      <c r="I186" s="227">
        <v>0</v>
      </c>
      <c r="J186" s="227">
        <v>483.483</v>
      </c>
      <c r="K186" s="227">
        <v>0</v>
      </c>
      <c r="L186" s="227">
        <f>N186</f>
        <v>483.483</v>
      </c>
      <c r="M186" s="227">
        <v>0</v>
      </c>
      <c r="N186" s="227">
        <f>J186</f>
        <v>483.483</v>
      </c>
      <c r="O186" s="247">
        <v>0</v>
      </c>
      <c r="P186" s="350">
        <f t="shared" si="71"/>
        <v>0.95399999999999996</v>
      </c>
      <c r="Q186" s="355">
        <f t="shared" si="77"/>
        <v>0.95399999999999996</v>
      </c>
      <c r="R186" s="165"/>
    </row>
    <row r="187" spans="1:18" s="166" customFormat="1" ht="48.75" customHeight="1" x14ac:dyDescent="0.25">
      <c r="A187" s="92" t="s">
        <v>222</v>
      </c>
      <c r="B187" s="81" t="s">
        <v>223</v>
      </c>
      <c r="C187" s="242">
        <f>C188+C189</f>
        <v>9323.7242999999999</v>
      </c>
      <c r="D187" s="242">
        <f t="shared" ref="D187:O187" si="78">D188+D189</f>
        <v>9323.7242999999999</v>
      </c>
      <c r="E187" s="242">
        <f t="shared" si="78"/>
        <v>0</v>
      </c>
      <c r="F187" s="242">
        <f t="shared" si="78"/>
        <v>9323.7242999999999</v>
      </c>
      <c r="G187" s="242">
        <f t="shared" si="78"/>
        <v>0</v>
      </c>
      <c r="H187" s="242">
        <f t="shared" si="78"/>
        <v>9323.3703399999995</v>
      </c>
      <c r="I187" s="242">
        <f t="shared" si="78"/>
        <v>0</v>
      </c>
      <c r="J187" s="242">
        <f t="shared" si="78"/>
        <v>9323.3703399999995</v>
      </c>
      <c r="K187" s="242">
        <f t="shared" si="78"/>
        <v>0</v>
      </c>
      <c r="L187" s="242">
        <f t="shared" si="78"/>
        <v>9323.3703399999995</v>
      </c>
      <c r="M187" s="242">
        <f t="shared" si="78"/>
        <v>0</v>
      </c>
      <c r="N187" s="242">
        <f t="shared" si="78"/>
        <v>9323.3703399999995</v>
      </c>
      <c r="O187" s="242">
        <f t="shared" si="78"/>
        <v>0</v>
      </c>
      <c r="P187" s="350">
        <f t="shared" si="71"/>
        <v>1</v>
      </c>
      <c r="Q187" s="355">
        <f t="shared" si="77"/>
        <v>1</v>
      </c>
      <c r="R187" s="165"/>
    </row>
    <row r="188" spans="1:18" s="154" customFormat="1" ht="48.75" customHeight="1" x14ac:dyDescent="0.25">
      <c r="A188" s="92"/>
      <c r="B188" s="81" t="s">
        <v>223</v>
      </c>
      <c r="C188" s="242">
        <v>5879.9242999999997</v>
      </c>
      <c r="D188" s="227">
        <f>F188</f>
        <v>5879.9242999999997</v>
      </c>
      <c r="E188" s="227">
        <v>0</v>
      </c>
      <c r="F188" s="228">
        <v>5879.9242999999997</v>
      </c>
      <c r="G188" s="247">
        <v>0</v>
      </c>
      <c r="H188" s="227">
        <f>J188</f>
        <v>5879.7854399999997</v>
      </c>
      <c r="I188" s="227">
        <v>0</v>
      </c>
      <c r="J188" s="227">
        <v>5879.7854399999997</v>
      </c>
      <c r="K188" s="227">
        <v>0</v>
      </c>
      <c r="L188" s="227">
        <f>N188</f>
        <v>5879.7854399999997</v>
      </c>
      <c r="M188" s="227">
        <v>0</v>
      </c>
      <c r="N188" s="227">
        <f>J188</f>
        <v>5879.7854399999997</v>
      </c>
      <c r="O188" s="247">
        <v>0</v>
      </c>
      <c r="P188" s="350">
        <f t="shared" si="71"/>
        <v>1</v>
      </c>
      <c r="Q188" s="355">
        <f t="shared" si="77"/>
        <v>1</v>
      </c>
      <c r="R188" s="153"/>
    </row>
    <row r="189" spans="1:18" s="154" customFormat="1" ht="48.75" customHeight="1" x14ac:dyDescent="0.25">
      <c r="A189" s="92"/>
      <c r="B189" s="81" t="s">
        <v>525</v>
      </c>
      <c r="C189" s="242">
        <v>3443.8</v>
      </c>
      <c r="D189" s="227">
        <f>F189</f>
        <v>3443.8</v>
      </c>
      <c r="E189" s="227">
        <v>0</v>
      </c>
      <c r="F189" s="228">
        <v>3443.8</v>
      </c>
      <c r="G189" s="247">
        <v>0</v>
      </c>
      <c r="H189" s="227">
        <f>J189</f>
        <v>3443.5848999999998</v>
      </c>
      <c r="I189" s="227">
        <v>0</v>
      </c>
      <c r="J189" s="227">
        <v>3443.5848999999998</v>
      </c>
      <c r="K189" s="227">
        <v>0</v>
      </c>
      <c r="L189" s="227">
        <f>N189</f>
        <v>3443.5848999999998</v>
      </c>
      <c r="M189" s="227">
        <v>0</v>
      </c>
      <c r="N189" s="227">
        <v>3443.5848999999998</v>
      </c>
      <c r="O189" s="247">
        <v>0</v>
      </c>
      <c r="P189" s="350">
        <f t="shared" si="71"/>
        <v>1</v>
      </c>
      <c r="Q189" s="355">
        <f t="shared" si="77"/>
        <v>1</v>
      </c>
      <c r="R189" s="153"/>
    </row>
    <row r="190" spans="1:18" s="154" customFormat="1" ht="48.75" customHeight="1" x14ac:dyDescent="0.25">
      <c r="A190" s="92" t="s">
        <v>224</v>
      </c>
      <c r="B190" s="81" t="s">
        <v>225</v>
      </c>
      <c r="C190" s="242">
        <f>C191+C192</f>
        <v>606.9</v>
      </c>
      <c r="D190" s="242">
        <f t="shared" ref="D190:O190" si="79">D191+D192</f>
        <v>606.9</v>
      </c>
      <c r="E190" s="242">
        <f t="shared" si="79"/>
        <v>0</v>
      </c>
      <c r="F190" s="242">
        <f t="shared" si="79"/>
        <v>606.9</v>
      </c>
      <c r="G190" s="242">
        <f t="shared" si="79"/>
        <v>0</v>
      </c>
      <c r="H190" s="242">
        <f t="shared" si="79"/>
        <v>557.18302000000006</v>
      </c>
      <c r="I190" s="242">
        <f t="shared" si="79"/>
        <v>0</v>
      </c>
      <c r="J190" s="242">
        <f t="shared" si="79"/>
        <v>557.18302000000006</v>
      </c>
      <c r="K190" s="242">
        <f t="shared" si="79"/>
        <v>0</v>
      </c>
      <c r="L190" s="242">
        <f t="shared" si="79"/>
        <v>557.18302000000006</v>
      </c>
      <c r="M190" s="242">
        <f t="shared" si="79"/>
        <v>0</v>
      </c>
      <c r="N190" s="242">
        <f t="shared" si="79"/>
        <v>557.18302000000006</v>
      </c>
      <c r="O190" s="242">
        <f t="shared" si="79"/>
        <v>0</v>
      </c>
      <c r="P190" s="350">
        <f t="shared" si="71"/>
        <v>0.91800000000000004</v>
      </c>
      <c r="Q190" s="355">
        <f t="shared" si="77"/>
        <v>0.91800000000000004</v>
      </c>
      <c r="R190" s="153"/>
    </row>
    <row r="191" spans="1:18" s="166" customFormat="1" ht="48.75" customHeight="1" x14ac:dyDescent="0.25">
      <c r="A191" s="92"/>
      <c r="B191" s="81" t="s">
        <v>225</v>
      </c>
      <c r="C191" s="242">
        <v>606.9</v>
      </c>
      <c r="D191" s="227">
        <f>F191</f>
        <v>606.9</v>
      </c>
      <c r="E191" s="227">
        <v>0</v>
      </c>
      <c r="F191" s="228">
        <v>606.9</v>
      </c>
      <c r="G191" s="247">
        <v>0</v>
      </c>
      <c r="H191" s="227">
        <f>J191</f>
        <v>557.18302000000006</v>
      </c>
      <c r="I191" s="227">
        <v>0</v>
      </c>
      <c r="J191" s="227">
        <v>557.18302000000006</v>
      </c>
      <c r="K191" s="227">
        <v>0</v>
      </c>
      <c r="L191" s="227">
        <f>N191</f>
        <v>557.18302000000006</v>
      </c>
      <c r="M191" s="227">
        <v>0</v>
      </c>
      <c r="N191" s="227">
        <v>557.18302000000006</v>
      </c>
      <c r="O191" s="247">
        <v>0</v>
      </c>
      <c r="P191" s="350">
        <f t="shared" si="71"/>
        <v>0.91800000000000004</v>
      </c>
      <c r="Q191" s="355">
        <f t="shared" si="77"/>
        <v>0.91800000000000004</v>
      </c>
      <c r="R191" s="165"/>
    </row>
    <row r="192" spans="1:18" s="164" customFormat="1" ht="84" hidden="1" customHeight="1" x14ac:dyDescent="0.25">
      <c r="A192" s="48"/>
      <c r="B192" s="49" t="s">
        <v>458</v>
      </c>
      <c r="C192" s="241">
        <v>0</v>
      </c>
      <c r="D192" s="272">
        <f>F192</f>
        <v>0</v>
      </c>
      <c r="E192" s="272">
        <v>0</v>
      </c>
      <c r="F192" s="271">
        <v>0</v>
      </c>
      <c r="G192" s="277">
        <v>0</v>
      </c>
      <c r="H192" s="230">
        <f>J192</f>
        <v>0</v>
      </c>
      <c r="I192" s="230">
        <v>0</v>
      </c>
      <c r="J192" s="230">
        <v>0</v>
      </c>
      <c r="K192" s="230">
        <v>0</v>
      </c>
      <c r="L192" s="230">
        <f>N192</f>
        <v>0</v>
      </c>
      <c r="M192" s="230">
        <v>0</v>
      </c>
      <c r="N192" s="230">
        <f>J192</f>
        <v>0</v>
      </c>
      <c r="O192" s="231">
        <v>0</v>
      </c>
      <c r="P192" s="80" t="e">
        <f t="shared" si="71"/>
        <v>#DIV/0!</v>
      </c>
      <c r="Q192" s="91" t="e">
        <f t="shared" si="77"/>
        <v>#DIV/0!</v>
      </c>
      <c r="R192" s="163"/>
    </row>
    <row r="193" spans="1:18" s="43" customFormat="1" ht="60" customHeight="1" x14ac:dyDescent="0.25">
      <c r="A193" s="92" t="s">
        <v>226</v>
      </c>
      <c r="B193" s="81" t="s">
        <v>227</v>
      </c>
      <c r="C193" s="242">
        <f>C194+C195+C196</f>
        <v>4206.1400000000003</v>
      </c>
      <c r="D193" s="242">
        <f t="shared" ref="D193:N193" si="80">D194+D195+D196</f>
        <v>4206.1400000000003</v>
      </c>
      <c r="E193" s="242">
        <f t="shared" si="80"/>
        <v>0</v>
      </c>
      <c r="F193" s="242">
        <f t="shared" si="80"/>
        <v>4206.1400000000003</v>
      </c>
      <c r="G193" s="242">
        <f t="shared" si="80"/>
        <v>0</v>
      </c>
      <c r="H193" s="242">
        <f t="shared" si="80"/>
        <v>4203.4246700000003</v>
      </c>
      <c r="I193" s="242">
        <f t="shared" si="80"/>
        <v>0</v>
      </c>
      <c r="J193" s="242">
        <f t="shared" si="80"/>
        <v>4203.4246700000003</v>
      </c>
      <c r="K193" s="242">
        <f t="shared" si="80"/>
        <v>0</v>
      </c>
      <c r="L193" s="242">
        <f t="shared" si="80"/>
        <v>4203.4246700000003</v>
      </c>
      <c r="M193" s="242">
        <f t="shared" si="80"/>
        <v>0</v>
      </c>
      <c r="N193" s="242">
        <f t="shared" si="80"/>
        <v>4203.4246700000003</v>
      </c>
      <c r="O193" s="242">
        <f>O194</f>
        <v>0</v>
      </c>
      <c r="P193" s="80">
        <f t="shared" si="71"/>
        <v>0.999</v>
      </c>
      <c r="Q193" s="91">
        <f t="shared" si="77"/>
        <v>0.999</v>
      </c>
      <c r="R193" s="42"/>
    </row>
    <row r="194" spans="1:18" s="154" customFormat="1" ht="60" customHeight="1" x14ac:dyDescent="0.25">
      <c r="A194" s="92"/>
      <c r="B194" s="81" t="s">
        <v>489</v>
      </c>
      <c r="C194" s="242">
        <v>429.64</v>
      </c>
      <c r="D194" s="227">
        <f>F194</f>
        <v>429.64</v>
      </c>
      <c r="E194" s="227">
        <v>0</v>
      </c>
      <c r="F194" s="228">
        <v>429.64</v>
      </c>
      <c r="G194" s="247">
        <v>0</v>
      </c>
      <c r="H194" s="227">
        <f>J194</f>
        <v>429.64</v>
      </c>
      <c r="I194" s="227">
        <v>0</v>
      </c>
      <c r="J194" s="227">
        <v>429.64</v>
      </c>
      <c r="K194" s="227">
        <v>0</v>
      </c>
      <c r="L194" s="227">
        <f>N194</f>
        <v>429.64</v>
      </c>
      <c r="M194" s="227">
        <v>0</v>
      </c>
      <c r="N194" s="227">
        <v>429.64</v>
      </c>
      <c r="O194" s="247">
        <v>0</v>
      </c>
      <c r="P194" s="350">
        <f t="shared" si="71"/>
        <v>1</v>
      </c>
      <c r="Q194" s="355">
        <f t="shared" si="77"/>
        <v>1</v>
      </c>
      <c r="R194" s="153"/>
    </row>
    <row r="195" spans="1:18" s="154" customFormat="1" ht="60" customHeight="1" x14ac:dyDescent="0.25">
      <c r="A195" s="92"/>
      <c r="B195" s="81" t="s">
        <v>526</v>
      </c>
      <c r="C195" s="242">
        <v>1003.39576</v>
      </c>
      <c r="D195" s="227">
        <f>F195</f>
        <v>1003.39576</v>
      </c>
      <c r="E195" s="227">
        <v>0</v>
      </c>
      <c r="F195" s="228">
        <v>1003.39576</v>
      </c>
      <c r="G195" s="247">
        <v>0</v>
      </c>
      <c r="H195" s="227">
        <f>J195</f>
        <v>1003.39576</v>
      </c>
      <c r="I195" s="227">
        <v>0</v>
      </c>
      <c r="J195" s="227">
        <v>1003.39576</v>
      </c>
      <c r="K195" s="227">
        <v>0</v>
      </c>
      <c r="L195" s="227">
        <f>N195</f>
        <v>1003.39576</v>
      </c>
      <c r="M195" s="227">
        <v>0</v>
      </c>
      <c r="N195" s="227">
        <v>1003.39576</v>
      </c>
      <c r="O195" s="247">
        <v>0</v>
      </c>
      <c r="P195" s="350">
        <f t="shared" si="71"/>
        <v>1</v>
      </c>
      <c r="Q195" s="355">
        <f t="shared" si="77"/>
        <v>1</v>
      </c>
      <c r="R195" s="153"/>
    </row>
    <row r="196" spans="1:18" s="154" customFormat="1" ht="60" customHeight="1" x14ac:dyDescent="0.25">
      <c r="A196" s="92"/>
      <c r="B196" s="81" t="s">
        <v>527</v>
      </c>
      <c r="C196" s="242">
        <v>2773.1042400000001</v>
      </c>
      <c r="D196" s="227">
        <f>F196</f>
        <v>2773.1042400000001</v>
      </c>
      <c r="E196" s="227">
        <v>0</v>
      </c>
      <c r="F196" s="228">
        <v>2773.1042400000001</v>
      </c>
      <c r="G196" s="247">
        <v>0</v>
      </c>
      <c r="H196" s="227">
        <f>J196</f>
        <v>2770.3889100000001</v>
      </c>
      <c r="I196" s="227">
        <v>0</v>
      </c>
      <c r="J196" s="227">
        <v>2770.3889100000001</v>
      </c>
      <c r="K196" s="227">
        <v>0</v>
      </c>
      <c r="L196" s="227">
        <f>N196</f>
        <v>2770.3889100000001</v>
      </c>
      <c r="M196" s="227">
        <v>0</v>
      </c>
      <c r="N196" s="227">
        <v>2770.3889100000001</v>
      </c>
      <c r="O196" s="247">
        <v>0</v>
      </c>
      <c r="P196" s="350">
        <f t="shared" si="71"/>
        <v>0.999</v>
      </c>
      <c r="Q196" s="355">
        <f t="shared" si="77"/>
        <v>0.999</v>
      </c>
      <c r="R196" s="153"/>
    </row>
    <row r="197" spans="1:18" s="154" customFormat="1" ht="60" customHeight="1" x14ac:dyDescent="0.25">
      <c r="A197" s="92" t="s">
        <v>365</v>
      </c>
      <c r="B197" s="81" t="s">
        <v>366</v>
      </c>
      <c r="C197" s="242">
        <f>C198</f>
        <v>29.7</v>
      </c>
      <c r="D197" s="227">
        <f>D198</f>
        <v>29.7</v>
      </c>
      <c r="E197" s="227">
        <v>0</v>
      </c>
      <c r="F197" s="228">
        <f>C197</f>
        <v>29.7</v>
      </c>
      <c r="G197" s="247">
        <v>0</v>
      </c>
      <c r="H197" s="227">
        <f>J197</f>
        <v>28.23959</v>
      </c>
      <c r="I197" s="227">
        <v>0</v>
      </c>
      <c r="J197" s="227">
        <f>J198</f>
        <v>28.23959</v>
      </c>
      <c r="K197" s="227">
        <v>0</v>
      </c>
      <c r="L197" s="227">
        <f>N197</f>
        <v>28.23959</v>
      </c>
      <c r="M197" s="227">
        <v>0</v>
      </c>
      <c r="N197" s="227">
        <f>J197</f>
        <v>28.23959</v>
      </c>
      <c r="O197" s="247">
        <v>0</v>
      </c>
      <c r="P197" s="350">
        <f t="shared" si="71"/>
        <v>0.95099999999999996</v>
      </c>
      <c r="Q197" s="355">
        <f t="shared" si="77"/>
        <v>0.95099999999999996</v>
      </c>
      <c r="R197" s="153"/>
    </row>
    <row r="198" spans="1:18" s="154" customFormat="1" ht="60" customHeight="1" x14ac:dyDescent="0.25">
      <c r="A198" s="92"/>
      <c r="B198" s="81" t="s">
        <v>528</v>
      </c>
      <c r="C198" s="242">
        <v>29.7</v>
      </c>
      <c r="D198" s="227">
        <f>F198</f>
        <v>29.7</v>
      </c>
      <c r="E198" s="227">
        <v>0</v>
      </c>
      <c r="F198" s="228">
        <f>F197</f>
        <v>29.7</v>
      </c>
      <c r="G198" s="247">
        <v>0</v>
      </c>
      <c r="H198" s="227">
        <f>J198</f>
        <v>28.23959</v>
      </c>
      <c r="I198" s="227">
        <v>0</v>
      </c>
      <c r="J198" s="227">
        <v>28.23959</v>
      </c>
      <c r="K198" s="227">
        <v>0</v>
      </c>
      <c r="L198" s="227">
        <f>N198</f>
        <v>28.23959</v>
      </c>
      <c r="M198" s="227">
        <v>0</v>
      </c>
      <c r="N198" s="227">
        <v>28.23959</v>
      </c>
      <c r="O198" s="247">
        <v>0</v>
      </c>
      <c r="P198" s="350">
        <f t="shared" si="71"/>
        <v>0.95099999999999996</v>
      </c>
      <c r="Q198" s="355">
        <f t="shared" si="77"/>
        <v>0.95099999999999996</v>
      </c>
      <c r="R198" s="153"/>
    </row>
    <row r="199" spans="1:18" s="43" customFormat="1" ht="124.5" hidden="1" customHeight="1" x14ac:dyDescent="0.25">
      <c r="A199" s="92" t="s">
        <v>367</v>
      </c>
      <c r="B199" s="81" t="s">
        <v>368</v>
      </c>
      <c r="C199" s="242">
        <v>0</v>
      </c>
      <c r="D199" s="280">
        <f>E199</f>
        <v>0</v>
      </c>
      <c r="E199" s="280">
        <v>0</v>
      </c>
      <c r="F199" s="281">
        <v>0</v>
      </c>
      <c r="G199" s="282">
        <v>0</v>
      </c>
      <c r="H199" s="227">
        <f>I199</f>
        <v>0</v>
      </c>
      <c r="I199" s="227">
        <v>0</v>
      </c>
      <c r="J199" s="227">
        <v>0</v>
      </c>
      <c r="K199" s="227">
        <v>0</v>
      </c>
      <c r="L199" s="227">
        <f>M199</f>
        <v>0</v>
      </c>
      <c r="M199" s="227">
        <f>I199</f>
        <v>0</v>
      </c>
      <c r="N199" s="227">
        <v>0</v>
      </c>
      <c r="O199" s="247">
        <v>0</v>
      </c>
      <c r="P199" s="350" t="e">
        <f t="shared" si="71"/>
        <v>#DIV/0!</v>
      </c>
      <c r="Q199" s="355" t="e">
        <f t="shared" si="77"/>
        <v>#DIV/0!</v>
      </c>
      <c r="R199" s="42"/>
    </row>
    <row r="200" spans="1:18" s="43" customFormat="1" ht="109.5" hidden="1" customHeight="1" x14ac:dyDescent="0.25">
      <c r="A200" s="92" t="s">
        <v>369</v>
      </c>
      <c r="B200" s="81" t="s">
        <v>370</v>
      </c>
      <c r="C200" s="242">
        <v>0</v>
      </c>
      <c r="D200" s="280">
        <f>F200</f>
        <v>0</v>
      </c>
      <c r="E200" s="280">
        <v>0</v>
      </c>
      <c r="F200" s="281">
        <v>0</v>
      </c>
      <c r="G200" s="282">
        <v>0</v>
      </c>
      <c r="H200" s="227">
        <f>J200</f>
        <v>0</v>
      </c>
      <c r="I200" s="227">
        <v>0</v>
      </c>
      <c r="J200" s="227">
        <v>0</v>
      </c>
      <c r="K200" s="227">
        <v>0</v>
      </c>
      <c r="L200" s="227">
        <f>N200</f>
        <v>0</v>
      </c>
      <c r="M200" s="227">
        <v>0</v>
      </c>
      <c r="N200" s="227">
        <f>J200</f>
        <v>0</v>
      </c>
      <c r="O200" s="247">
        <v>0</v>
      </c>
      <c r="P200" s="350" t="e">
        <f t="shared" si="71"/>
        <v>#DIV/0!</v>
      </c>
      <c r="Q200" s="355" t="e">
        <f t="shared" si="77"/>
        <v>#DIV/0!</v>
      </c>
      <c r="R200" s="42"/>
    </row>
    <row r="201" spans="1:18" s="43" customFormat="1" ht="80.25" hidden="1" customHeight="1" x14ac:dyDescent="0.25">
      <c r="A201" s="92"/>
      <c r="B201" s="81" t="s">
        <v>371</v>
      </c>
      <c r="C201" s="242">
        <v>0</v>
      </c>
      <c r="D201" s="280">
        <f>E201+F201</f>
        <v>0</v>
      </c>
      <c r="E201" s="280">
        <v>0</v>
      </c>
      <c r="F201" s="281">
        <v>0</v>
      </c>
      <c r="G201" s="282">
        <v>0</v>
      </c>
      <c r="H201" s="227">
        <f>I201+J201</f>
        <v>0</v>
      </c>
      <c r="I201" s="227">
        <v>0</v>
      </c>
      <c r="J201" s="227">
        <v>0</v>
      </c>
      <c r="K201" s="227">
        <v>0</v>
      </c>
      <c r="L201" s="227">
        <f>H201</f>
        <v>0</v>
      </c>
      <c r="M201" s="227">
        <f>I201</f>
        <v>0</v>
      </c>
      <c r="N201" s="227">
        <f>J201</f>
        <v>0</v>
      </c>
      <c r="O201" s="247">
        <v>0</v>
      </c>
      <c r="P201" s="350" t="e">
        <f t="shared" si="71"/>
        <v>#DIV/0!</v>
      </c>
      <c r="Q201" s="355" t="e">
        <f t="shared" si="77"/>
        <v>#DIV/0!</v>
      </c>
      <c r="R201" s="42"/>
    </row>
    <row r="202" spans="1:18" s="154" customFormat="1" ht="80.25" customHeight="1" x14ac:dyDescent="0.25">
      <c r="A202" s="92" t="s">
        <v>367</v>
      </c>
      <c r="B202" s="81" t="s">
        <v>421</v>
      </c>
      <c r="C202" s="242">
        <f>C208+C209</f>
        <v>1028.54</v>
      </c>
      <c r="D202" s="242">
        <f t="shared" ref="D202:O202" si="81">D208+D209</f>
        <v>1028.54</v>
      </c>
      <c r="E202" s="242">
        <f t="shared" si="81"/>
        <v>0</v>
      </c>
      <c r="F202" s="242">
        <f t="shared" si="81"/>
        <v>1028.54</v>
      </c>
      <c r="G202" s="242">
        <f t="shared" si="81"/>
        <v>0</v>
      </c>
      <c r="H202" s="242">
        <f t="shared" si="81"/>
        <v>1028.54</v>
      </c>
      <c r="I202" s="242">
        <f t="shared" si="81"/>
        <v>0</v>
      </c>
      <c r="J202" s="242">
        <f t="shared" si="81"/>
        <v>1028.54</v>
      </c>
      <c r="K202" s="242">
        <f t="shared" si="81"/>
        <v>0</v>
      </c>
      <c r="L202" s="242">
        <f t="shared" si="81"/>
        <v>1028.54</v>
      </c>
      <c r="M202" s="242">
        <f t="shared" si="81"/>
        <v>0</v>
      </c>
      <c r="N202" s="242">
        <f t="shared" si="81"/>
        <v>1028.54</v>
      </c>
      <c r="O202" s="242">
        <f t="shared" si="81"/>
        <v>0</v>
      </c>
      <c r="P202" s="350">
        <f t="shared" si="71"/>
        <v>1</v>
      </c>
      <c r="Q202" s="355">
        <f t="shared" si="77"/>
        <v>1</v>
      </c>
      <c r="R202" s="153"/>
    </row>
    <row r="203" spans="1:18" s="166" customFormat="1" ht="52.5" hidden="1" customHeight="1" x14ac:dyDescent="0.25">
      <c r="A203" s="92"/>
      <c r="B203" s="81" t="s">
        <v>422</v>
      </c>
      <c r="C203" s="242">
        <v>0</v>
      </c>
      <c r="D203" s="227">
        <f t="shared" ref="D203:D209" si="82">F203</f>
        <v>0</v>
      </c>
      <c r="E203" s="227">
        <v>0</v>
      </c>
      <c r="F203" s="228">
        <v>0</v>
      </c>
      <c r="G203" s="247">
        <v>0</v>
      </c>
      <c r="H203" s="227">
        <f t="shared" ref="H203:H209" si="83">J203</f>
        <v>0</v>
      </c>
      <c r="I203" s="227">
        <v>0</v>
      </c>
      <c r="J203" s="227">
        <v>0</v>
      </c>
      <c r="K203" s="227">
        <v>0</v>
      </c>
      <c r="L203" s="227">
        <f t="shared" ref="L203:L209" si="84">N203</f>
        <v>0</v>
      </c>
      <c r="M203" s="227">
        <v>0</v>
      </c>
      <c r="N203" s="227">
        <f>J203</f>
        <v>0</v>
      </c>
      <c r="O203" s="247">
        <v>0</v>
      </c>
      <c r="P203" s="350" t="e">
        <f t="shared" si="71"/>
        <v>#DIV/0!</v>
      </c>
      <c r="Q203" s="355" t="e">
        <f t="shared" si="77"/>
        <v>#DIV/0!</v>
      </c>
      <c r="R203" s="165"/>
    </row>
    <row r="204" spans="1:18" s="154" customFormat="1" ht="52.5" hidden="1" customHeight="1" x14ac:dyDescent="0.25">
      <c r="A204" s="92"/>
      <c r="B204" s="81" t="s">
        <v>459</v>
      </c>
      <c r="C204" s="242">
        <v>0</v>
      </c>
      <c r="D204" s="227">
        <f t="shared" si="82"/>
        <v>0</v>
      </c>
      <c r="E204" s="227">
        <v>0</v>
      </c>
      <c r="F204" s="228">
        <v>0</v>
      </c>
      <c r="G204" s="247">
        <v>0</v>
      </c>
      <c r="H204" s="227">
        <f t="shared" si="83"/>
        <v>0</v>
      </c>
      <c r="I204" s="227">
        <v>0</v>
      </c>
      <c r="J204" s="227">
        <v>0</v>
      </c>
      <c r="K204" s="227">
        <v>0</v>
      </c>
      <c r="L204" s="227">
        <f t="shared" si="84"/>
        <v>0</v>
      </c>
      <c r="M204" s="227">
        <v>0</v>
      </c>
      <c r="N204" s="227">
        <v>0</v>
      </c>
      <c r="O204" s="247">
        <v>0</v>
      </c>
      <c r="P204" s="350" t="e">
        <f t="shared" si="71"/>
        <v>#DIV/0!</v>
      </c>
      <c r="Q204" s="355" t="e">
        <f t="shared" si="77"/>
        <v>#DIV/0!</v>
      </c>
      <c r="R204" s="153"/>
    </row>
    <row r="205" spans="1:18" s="166" customFormat="1" ht="52.5" hidden="1" customHeight="1" x14ac:dyDescent="0.25">
      <c r="A205" s="92"/>
      <c r="B205" s="81" t="s">
        <v>460</v>
      </c>
      <c r="C205" s="242">
        <v>0</v>
      </c>
      <c r="D205" s="227">
        <f t="shared" si="82"/>
        <v>0</v>
      </c>
      <c r="E205" s="227">
        <v>0</v>
      </c>
      <c r="F205" s="228">
        <v>0</v>
      </c>
      <c r="G205" s="247">
        <v>0</v>
      </c>
      <c r="H205" s="227">
        <f t="shared" si="83"/>
        <v>0</v>
      </c>
      <c r="I205" s="227">
        <v>0</v>
      </c>
      <c r="J205" s="227">
        <v>0</v>
      </c>
      <c r="K205" s="227">
        <v>0</v>
      </c>
      <c r="L205" s="227">
        <f t="shared" si="84"/>
        <v>0</v>
      </c>
      <c r="M205" s="227">
        <v>0</v>
      </c>
      <c r="N205" s="227">
        <v>0</v>
      </c>
      <c r="O205" s="247">
        <v>0</v>
      </c>
      <c r="P205" s="350" t="e">
        <f t="shared" si="71"/>
        <v>#DIV/0!</v>
      </c>
      <c r="Q205" s="355" t="e">
        <f t="shared" si="77"/>
        <v>#DIV/0!</v>
      </c>
      <c r="R205" s="165"/>
    </row>
    <row r="206" spans="1:18" s="154" customFormat="1" ht="61.5" hidden="1" customHeight="1" x14ac:dyDescent="0.25">
      <c r="A206" s="92"/>
      <c r="B206" s="81" t="s">
        <v>423</v>
      </c>
      <c r="C206" s="242">
        <v>0</v>
      </c>
      <c r="D206" s="227">
        <f t="shared" si="82"/>
        <v>0</v>
      </c>
      <c r="E206" s="227">
        <v>0</v>
      </c>
      <c r="F206" s="228">
        <f>C206</f>
        <v>0</v>
      </c>
      <c r="G206" s="247">
        <v>0</v>
      </c>
      <c r="H206" s="227">
        <f t="shared" si="83"/>
        <v>0</v>
      </c>
      <c r="I206" s="227">
        <v>0</v>
      </c>
      <c r="J206" s="227">
        <v>0</v>
      </c>
      <c r="K206" s="227">
        <v>0</v>
      </c>
      <c r="L206" s="227">
        <f t="shared" si="84"/>
        <v>0</v>
      </c>
      <c r="M206" s="227">
        <v>0</v>
      </c>
      <c r="N206" s="227">
        <v>0</v>
      </c>
      <c r="O206" s="247">
        <v>0</v>
      </c>
      <c r="P206" s="350" t="e">
        <f t="shared" si="71"/>
        <v>#DIV/0!</v>
      </c>
      <c r="Q206" s="355" t="e">
        <f t="shared" si="77"/>
        <v>#DIV/0!</v>
      </c>
      <c r="R206" s="153"/>
    </row>
    <row r="207" spans="1:18" s="154" customFormat="1" ht="61.5" hidden="1" customHeight="1" x14ac:dyDescent="0.25">
      <c r="A207" s="92"/>
      <c r="B207" s="81" t="s">
        <v>471</v>
      </c>
      <c r="C207" s="242">
        <v>0</v>
      </c>
      <c r="D207" s="227">
        <f t="shared" si="82"/>
        <v>0</v>
      </c>
      <c r="E207" s="227">
        <v>0</v>
      </c>
      <c r="F207" s="228">
        <f>C207</f>
        <v>0</v>
      </c>
      <c r="G207" s="247">
        <v>0</v>
      </c>
      <c r="H207" s="227">
        <f t="shared" si="83"/>
        <v>0</v>
      </c>
      <c r="I207" s="227">
        <v>0</v>
      </c>
      <c r="J207" s="227">
        <v>0</v>
      </c>
      <c r="K207" s="227">
        <v>0</v>
      </c>
      <c r="L207" s="227">
        <f t="shared" si="84"/>
        <v>0</v>
      </c>
      <c r="M207" s="227">
        <v>0</v>
      </c>
      <c r="N207" s="227">
        <f>J207</f>
        <v>0</v>
      </c>
      <c r="O207" s="247">
        <v>0</v>
      </c>
      <c r="P207" s="350" t="e">
        <f t="shared" si="71"/>
        <v>#DIV/0!</v>
      </c>
      <c r="Q207" s="355" t="e">
        <f t="shared" si="77"/>
        <v>#DIV/0!</v>
      </c>
      <c r="R207" s="153"/>
    </row>
    <row r="208" spans="1:18" s="154" customFormat="1" ht="61.5" customHeight="1" x14ac:dyDescent="0.25">
      <c r="A208" s="92"/>
      <c r="B208" s="81" t="s">
        <v>603</v>
      </c>
      <c r="C208" s="242">
        <v>488.54</v>
      </c>
      <c r="D208" s="227">
        <f t="shared" si="82"/>
        <v>488.54</v>
      </c>
      <c r="E208" s="227">
        <v>0</v>
      </c>
      <c r="F208" s="228">
        <v>488.54</v>
      </c>
      <c r="G208" s="247"/>
      <c r="H208" s="227">
        <f t="shared" si="83"/>
        <v>488.54</v>
      </c>
      <c r="I208" s="227">
        <v>0</v>
      </c>
      <c r="J208" s="227">
        <v>488.54</v>
      </c>
      <c r="K208" s="227">
        <v>0</v>
      </c>
      <c r="L208" s="227">
        <f t="shared" si="84"/>
        <v>488.54</v>
      </c>
      <c r="M208" s="227">
        <v>0</v>
      </c>
      <c r="N208" s="227">
        <v>488.54</v>
      </c>
      <c r="O208" s="247">
        <v>0</v>
      </c>
      <c r="P208" s="350">
        <f t="shared" si="71"/>
        <v>1</v>
      </c>
      <c r="Q208" s="355">
        <f t="shared" si="77"/>
        <v>1</v>
      </c>
      <c r="R208" s="153"/>
    </row>
    <row r="209" spans="1:18" s="154" customFormat="1" ht="61.5" customHeight="1" x14ac:dyDescent="0.25">
      <c r="A209" s="92"/>
      <c r="B209" s="81" t="s">
        <v>529</v>
      </c>
      <c r="C209" s="242">
        <v>540</v>
      </c>
      <c r="D209" s="227">
        <f t="shared" si="82"/>
        <v>540</v>
      </c>
      <c r="E209" s="227">
        <v>0</v>
      </c>
      <c r="F209" s="228">
        <v>540</v>
      </c>
      <c r="G209" s="247">
        <v>0</v>
      </c>
      <c r="H209" s="227">
        <f t="shared" si="83"/>
        <v>540</v>
      </c>
      <c r="I209" s="227">
        <v>0</v>
      </c>
      <c r="J209" s="227">
        <v>540</v>
      </c>
      <c r="K209" s="227">
        <v>0</v>
      </c>
      <c r="L209" s="227">
        <f t="shared" si="84"/>
        <v>540</v>
      </c>
      <c r="M209" s="227">
        <v>0</v>
      </c>
      <c r="N209" s="227">
        <v>540</v>
      </c>
      <c r="O209" s="247">
        <v>0</v>
      </c>
      <c r="P209" s="350">
        <f t="shared" si="71"/>
        <v>1</v>
      </c>
      <c r="Q209" s="355">
        <f t="shared" si="77"/>
        <v>1</v>
      </c>
      <c r="R209" s="153"/>
    </row>
    <row r="210" spans="1:18" s="43" customFormat="1" ht="149.25" customHeight="1" x14ac:dyDescent="0.25">
      <c r="A210" s="86" t="s">
        <v>228</v>
      </c>
      <c r="B210" s="82" t="s">
        <v>472</v>
      </c>
      <c r="C210" s="243">
        <f>C211+C212+C214+C216</f>
        <v>4878.2261799999997</v>
      </c>
      <c r="D210" s="243">
        <f>D211+D212+D214+D216</f>
        <v>4878.2261799999997</v>
      </c>
      <c r="E210" s="243">
        <f t="shared" ref="E210:O210" si="85">E211+E212+E214+E216</f>
        <v>150</v>
      </c>
      <c r="F210" s="243">
        <f t="shared" si="85"/>
        <v>4728.2261799999997</v>
      </c>
      <c r="G210" s="243">
        <f t="shared" si="85"/>
        <v>0</v>
      </c>
      <c r="H210" s="243">
        <f t="shared" si="85"/>
        <v>4773.3062</v>
      </c>
      <c r="I210" s="243">
        <f t="shared" si="85"/>
        <v>139.75995</v>
      </c>
      <c r="J210" s="243">
        <f t="shared" si="85"/>
        <v>4633.5462500000003</v>
      </c>
      <c r="K210" s="243">
        <f t="shared" si="85"/>
        <v>0</v>
      </c>
      <c r="L210" s="243">
        <f t="shared" si="85"/>
        <v>4773.3062</v>
      </c>
      <c r="M210" s="243">
        <f t="shared" si="85"/>
        <v>139.75995</v>
      </c>
      <c r="N210" s="243">
        <f t="shared" si="85"/>
        <v>4633.5462500000003</v>
      </c>
      <c r="O210" s="243">
        <f t="shared" si="85"/>
        <v>0</v>
      </c>
      <c r="P210" s="79">
        <f t="shared" si="71"/>
        <v>0.97799999999999998</v>
      </c>
      <c r="Q210" s="79">
        <f t="shared" si="77"/>
        <v>0.97799999999999998</v>
      </c>
      <c r="R210" s="42"/>
    </row>
    <row r="211" spans="1:18" s="154" customFormat="1" ht="116.25" customHeight="1" x14ac:dyDescent="0.25">
      <c r="A211" s="92" t="s">
        <v>229</v>
      </c>
      <c r="B211" s="81" t="s">
        <v>230</v>
      </c>
      <c r="C211" s="242">
        <v>150</v>
      </c>
      <c r="D211" s="227">
        <f>E211</f>
        <v>150</v>
      </c>
      <c r="E211" s="227">
        <v>150</v>
      </c>
      <c r="F211" s="228">
        <v>0</v>
      </c>
      <c r="G211" s="247">
        <v>0</v>
      </c>
      <c r="H211" s="227">
        <f>I211</f>
        <v>139.75995</v>
      </c>
      <c r="I211" s="227">
        <v>139.75995</v>
      </c>
      <c r="J211" s="227">
        <v>0</v>
      </c>
      <c r="K211" s="227">
        <v>0</v>
      </c>
      <c r="L211" s="227">
        <f>M211</f>
        <v>139.75995</v>
      </c>
      <c r="M211" s="227">
        <f>I211</f>
        <v>139.75995</v>
      </c>
      <c r="N211" s="227">
        <v>0</v>
      </c>
      <c r="O211" s="247">
        <v>0</v>
      </c>
      <c r="P211" s="350">
        <f t="shared" si="71"/>
        <v>0.93200000000000005</v>
      </c>
      <c r="Q211" s="350">
        <f t="shared" si="77"/>
        <v>0.93200000000000005</v>
      </c>
      <c r="R211" s="153"/>
    </row>
    <row r="212" spans="1:18" s="154" customFormat="1" ht="106.5" customHeight="1" x14ac:dyDescent="0.25">
      <c r="A212" s="92" t="s">
        <v>231</v>
      </c>
      <c r="B212" s="81" t="s">
        <v>232</v>
      </c>
      <c r="C212" s="242">
        <v>1.6</v>
      </c>
      <c r="D212" s="227">
        <f>F212</f>
        <v>1.6</v>
      </c>
      <c r="E212" s="227">
        <v>0</v>
      </c>
      <c r="F212" s="228">
        <v>1.6</v>
      </c>
      <c r="G212" s="247">
        <v>0</v>
      </c>
      <c r="H212" s="227">
        <f>J212</f>
        <v>1.4900500000000001</v>
      </c>
      <c r="I212" s="227">
        <v>0</v>
      </c>
      <c r="J212" s="227">
        <v>1.4900500000000001</v>
      </c>
      <c r="K212" s="227">
        <v>0</v>
      </c>
      <c r="L212" s="227">
        <f>N212</f>
        <v>1.4900500000000001</v>
      </c>
      <c r="M212" s="227">
        <v>0</v>
      </c>
      <c r="N212" s="227">
        <f>J212</f>
        <v>1.4900500000000001</v>
      </c>
      <c r="O212" s="247">
        <v>0</v>
      </c>
      <c r="P212" s="350">
        <f t="shared" si="71"/>
        <v>0.93100000000000005</v>
      </c>
      <c r="Q212" s="350">
        <f t="shared" si="77"/>
        <v>0.93100000000000005</v>
      </c>
      <c r="R212" s="153"/>
    </row>
    <row r="213" spans="1:18" s="154" customFormat="1" ht="98.25" customHeight="1" x14ac:dyDescent="0.25">
      <c r="A213" s="92"/>
      <c r="B213" s="81" t="s">
        <v>232</v>
      </c>
      <c r="C213" s="242">
        <f>C211+C212</f>
        <v>151.6</v>
      </c>
      <c r="D213" s="242">
        <f t="shared" ref="D213:O213" si="86">D211+D212</f>
        <v>151.6</v>
      </c>
      <c r="E213" s="242">
        <f t="shared" si="86"/>
        <v>150</v>
      </c>
      <c r="F213" s="242">
        <f t="shared" si="86"/>
        <v>1.6</v>
      </c>
      <c r="G213" s="242">
        <f t="shared" si="86"/>
        <v>0</v>
      </c>
      <c r="H213" s="242">
        <f t="shared" si="86"/>
        <v>141.25</v>
      </c>
      <c r="I213" s="242">
        <f t="shared" si="86"/>
        <v>139.75995</v>
      </c>
      <c r="J213" s="242">
        <f t="shared" si="86"/>
        <v>1.4900500000000001</v>
      </c>
      <c r="K213" s="242">
        <f t="shared" si="86"/>
        <v>0</v>
      </c>
      <c r="L213" s="242">
        <f t="shared" si="86"/>
        <v>141.25</v>
      </c>
      <c r="M213" s="242">
        <f t="shared" si="86"/>
        <v>139.75995</v>
      </c>
      <c r="N213" s="242">
        <f t="shared" si="86"/>
        <v>1.4900500000000001</v>
      </c>
      <c r="O213" s="242">
        <f t="shared" si="86"/>
        <v>0</v>
      </c>
      <c r="P213" s="350">
        <f t="shared" si="71"/>
        <v>0.93200000000000005</v>
      </c>
      <c r="Q213" s="350">
        <f t="shared" si="77"/>
        <v>0.93200000000000005</v>
      </c>
      <c r="R213" s="153"/>
    </row>
    <row r="214" spans="1:18" s="166" customFormat="1" ht="55.5" customHeight="1" x14ac:dyDescent="0.25">
      <c r="A214" s="92" t="s">
        <v>233</v>
      </c>
      <c r="B214" s="81" t="s">
        <v>234</v>
      </c>
      <c r="C214" s="242">
        <f>C215</f>
        <v>1733.5261800000001</v>
      </c>
      <c r="D214" s="242">
        <f t="shared" ref="D214:O214" si="87">D215</f>
        <v>1733.5261800000001</v>
      </c>
      <c r="E214" s="242">
        <f t="shared" si="87"/>
        <v>0</v>
      </c>
      <c r="F214" s="242">
        <f t="shared" si="87"/>
        <v>1733.5261800000001</v>
      </c>
      <c r="G214" s="242">
        <f t="shared" si="87"/>
        <v>0</v>
      </c>
      <c r="H214" s="242">
        <f t="shared" si="87"/>
        <v>1733.5261800000001</v>
      </c>
      <c r="I214" s="242">
        <f t="shared" si="87"/>
        <v>0</v>
      </c>
      <c r="J214" s="242">
        <f t="shared" si="87"/>
        <v>1733.5261800000001</v>
      </c>
      <c r="K214" s="242">
        <f t="shared" si="87"/>
        <v>0</v>
      </c>
      <c r="L214" s="242">
        <f t="shared" si="87"/>
        <v>1733.5261800000001</v>
      </c>
      <c r="M214" s="242">
        <f t="shared" si="87"/>
        <v>0</v>
      </c>
      <c r="N214" s="242">
        <f t="shared" si="87"/>
        <v>1733.5261800000001</v>
      </c>
      <c r="O214" s="242">
        <f t="shared" si="87"/>
        <v>0</v>
      </c>
      <c r="P214" s="350">
        <f t="shared" si="71"/>
        <v>1</v>
      </c>
      <c r="Q214" s="350">
        <f t="shared" si="77"/>
        <v>1</v>
      </c>
      <c r="R214" s="165"/>
    </row>
    <row r="215" spans="1:18" s="166" customFormat="1" ht="55.5" customHeight="1" x14ac:dyDescent="0.25">
      <c r="A215" s="92"/>
      <c r="B215" s="81" t="s">
        <v>511</v>
      </c>
      <c r="C215" s="242">
        <v>1733.5261800000001</v>
      </c>
      <c r="D215" s="227">
        <f>F215</f>
        <v>1733.5261800000001</v>
      </c>
      <c r="E215" s="227">
        <v>0</v>
      </c>
      <c r="F215" s="228">
        <v>1733.5261800000001</v>
      </c>
      <c r="G215" s="247">
        <v>0</v>
      </c>
      <c r="H215" s="227">
        <f>J215</f>
        <v>1733.5261800000001</v>
      </c>
      <c r="I215" s="227">
        <v>0</v>
      </c>
      <c r="J215" s="227">
        <v>1733.5261800000001</v>
      </c>
      <c r="K215" s="227">
        <v>0</v>
      </c>
      <c r="L215" s="227">
        <f>N215</f>
        <v>1733.5261800000001</v>
      </c>
      <c r="M215" s="227">
        <v>0</v>
      </c>
      <c r="N215" s="227">
        <v>1733.5261800000001</v>
      </c>
      <c r="O215" s="247">
        <v>0</v>
      </c>
      <c r="P215" s="350">
        <f t="shared" si="71"/>
        <v>1</v>
      </c>
      <c r="Q215" s="350">
        <f t="shared" si="77"/>
        <v>1</v>
      </c>
      <c r="R215" s="165"/>
    </row>
    <row r="216" spans="1:18" s="164" customFormat="1" ht="109.5" customHeight="1" x14ac:dyDescent="0.25">
      <c r="A216" s="48" t="s">
        <v>235</v>
      </c>
      <c r="B216" s="49" t="s">
        <v>512</v>
      </c>
      <c r="C216" s="241">
        <f>C217</f>
        <v>2993.1</v>
      </c>
      <c r="D216" s="241">
        <f t="shared" ref="D216:O216" si="88">D217</f>
        <v>2993.1</v>
      </c>
      <c r="E216" s="241">
        <f t="shared" si="88"/>
        <v>0</v>
      </c>
      <c r="F216" s="241">
        <f t="shared" si="88"/>
        <v>2993.1</v>
      </c>
      <c r="G216" s="241">
        <f t="shared" si="88"/>
        <v>0</v>
      </c>
      <c r="H216" s="241">
        <f t="shared" si="88"/>
        <v>2898.5300200000001</v>
      </c>
      <c r="I216" s="241">
        <f t="shared" si="88"/>
        <v>0</v>
      </c>
      <c r="J216" s="241">
        <f t="shared" si="88"/>
        <v>2898.5300200000001</v>
      </c>
      <c r="K216" s="241">
        <f t="shared" si="88"/>
        <v>0</v>
      </c>
      <c r="L216" s="241">
        <f t="shared" si="88"/>
        <v>2898.5300200000001</v>
      </c>
      <c r="M216" s="241">
        <f t="shared" si="88"/>
        <v>0</v>
      </c>
      <c r="N216" s="241">
        <f t="shared" si="88"/>
        <v>2898.5300200000001</v>
      </c>
      <c r="O216" s="241">
        <f t="shared" si="88"/>
        <v>0</v>
      </c>
      <c r="P216" s="80">
        <f t="shared" si="71"/>
        <v>0.96799999999999997</v>
      </c>
      <c r="Q216" s="80">
        <f t="shared" si="77"/>
        <v>0.96799999999999997</v>
      </c>
      <c r="R216" s="163"/>
    </row>
    <row r="217" spans="1:18" s="164" customFormat="1" ht="109.5" customHeight="1" x14ac:dyDescent="0.25">
      <c r="A217" s="48"/>
      <c r="B217" s="49" t="s">
        <v>513</v>
      </c>
      <c r="C217" s="241">
        <v>2993.1</v>
      </c>
      <c r="D217" s="230">
        <f>F217</f>
        <v>2993.1</v>
      </c>
      <c r="E217" s="230">
        <v>0</v>
      </c>
      <c r="F217" s="229">
        <v>2993.1</v>
      </c>
      <c r="G217" s="231">
        <v>0</v>
      </c>
      <c r="H217" s="230">
        <f>J217</f>
        <v>2898.5300200000001</v>
      </c>
      <c r="I217" s="230">
        <v>0</v>
      </c>
      <c r="J217" s="230">
        <v>2898.5300200000001</v>
      </c>
      <c r="K217" s="230">
        <v>0</v>
      </c>
      <c r="L217" s="230">
        <f>N217</f>
        <v>2898.5300200000001</v>
      </c>
      <c r="M217" s="230">
        <v>0</v>
      </c>
      <c r="N217" s="230">
        <v>2898.5300200000001</v>
      </c>
      <c r="O217" s="231">
        <v>0</v>
      </c>
      <c r="P217" s="80">
        <f t="shared" si="71"/>
        <v>0.96799999999999997</v>
      </c>
      <c r="Q217" s="80">
        <f t="shared" si="77"/>
        <v>0.96799999999999997</v>
      </c>
      <c r="R217" s="163"/>
    </row>
    <row r="218" spans="1:18" s="43" customFormat="1" ht="45" customHeight="1" x14ac:dyDescent="0.25">
      <c r="A218" s="92"/>
      <c r="B218" s="84" t="s">
        <v>236</v>
      </c>
      <c r="C218" s="243">
        <f t="shared" ref="C218:O218" si="89">C210+C173</f>
        <v>32126.250510000002</v>
      </c>
      <c r="D218" s="243">
        <f t="shared" si="89"/>
        <v>32126.250510000002</v>
      </c>
      <c r="E218" s="243">
        <f t="shared" si="89"/>
        <v>150</v>
      </c>
      <c r="F218" s="243">
        <f t="shared" si="89"/>
        <v>31976.250510000002</v>
      </c>
      <c r="G218" s="243">
        <f t="shared" si="89"/>
        <v>0</v>
      </c>
      <c r="H218" s="243">
        <f t="shared" si="89"/>
        <v>31943.665440000001</v>
      </c>
      <c r="I218" s="243">
        <f t="shared" si="89"/>
        <v>139.75995</v>
      </c>
      <c r="J218" s="243">
        <f t="shared" si="89"/>
        <v>31803.905490000001</v>
      </c>
      <c r="K218" s="243">
        <f t="shared" si="89"/>
        <v>0</v>
      </c>
      <c r="L218" s="248">
        <f t="shared" si="89"/>
        <v>31943.665440000001</v>
      </c>
      <c r="M218" s="248">
        <f t="shared" si="89"/>
        <v>139.75995</v>
      </c>
      <c r="N218" s="248">
        <f t="shared" si="89"/>
        <v>31803.905490000001</v>
      </c>
      <c r="O218" s="248">
        <f t="shared" si="89"/>
        <v>0</v>
      </c>
      <c r="P218" s="79">
        <f t="shared" si="71"/>
        <v>0.99399999999999999</v>
      </c>
      <c r="Q218" s="79">
        <f t="shared" si="77"/>
        <v>0.99399999999999999</v>
      </c>
      <c r="R218" s="42"/>
    </row>
    <row r="219" spans="1:18" s="43" customFormat="1" ht="45" customHeight="1" x14ac:dyDescent="0.25">
      <c r="A219" s="88"/>
      <c r="B219" s="481" t="s">
        <v>237</v>
      </c>
      <c r="C219" s="482"/>
      <c r="D219" s="482"/>
      <c r="E219" s="482"/>
      <c r="F219" s="482"/>
      <c r="G219" s="482"/>
      <c r="H219" s="482"/>
      <c r="I219" s="482"/>
      <c r="J219" s="482"/>
      <c r="K219" s="482"/>
      <c r="L219" s="482"/>
      <c r="M219" s="482"/>
      <c r="N219" s="482"/>
      <c r="O219" s="482"/>
      <c r="P219" s="482"/>
      <c r="Q219" s="483"/>
      <c r="R219" s="42"/>
    </row>
    <row r="220" spans="1:18" s="43" customFormat="1" ht="53.25" customHeight="1" x14ac:dyDescent="0.25">
      <c r="A220" s="60" t="s">
        <v>238</v>
      </c>
      <c r="B220" s="93" t="s">
        <v>239</v>
      </c>
      <c r="C220" s="248">
        <f>C221</f>
        <v>10099.299999999999</v>
      </c>
      <c r="D220" s="248">
        <f t="shared" ref="D220:O220" si="90">D221</f>
        <v>10099.299999999999</v>
      </c>
      <c r="E220" s="248">
        <f t="shared" si="90"/>
        <v>9796.2999999999993</v>
      </c>
      <c r="F220" s="248">
        <f t="shared" si="90"/>
        <v>303</v>
      </c>
      <c r="G220" s="248">
        <f t="shared" si="90"/>
        <v>0</v>
      </c>
      <c r="H220" s="248">
        <f t="shared" si="90"/>
        <v>9446.3207999999995</v>
      </c>
      <c r="I220" s="248">
        <f t="shared" si="90"/>
        <v>9162.9115299999994</v>
      </c>
      <c r="J220" s="248">
        <f t="shared" si="90"/>
        <v>283.40926999999999</v>
      </c>
      <c r="K220" s="248">
        <f t="shared" si="90"/>
        <v>0</v>
      </c>
      <c r="L220" s="248">
        <f t="shared" si="90"/>
        <v>9446.3207999999995</v>
      </c>
      <c r="M220" s="248">
        <f t="shared" si="90"/>
        <v>9162.9115299999994</v>
      </c>
      <c r="N220" s="248">
        <f t="shared" si="90"/>
        <v>283.40926999999999</v>
      </c>
      <c r="O220" s="248">
        <f t="shared" si="90"/>
        <v>0</v>
      </c>
      <c r="P220" s="112">
        <f>H220/D220</f>
        <v>0.93500000000000005</v>
      </c>
      <c r="Q220" s="112">
        <f>L220/D220</f>
        <v>0.93500000000000005</v>
      </c>
      <c r="R220" s="42"/>
    </row>
    <row r="221" spans="1:18" s="43" customFormat="1" ht="53.25" customHeight="1" x14ac:dyDescent="0.25">
      <c r="A221" s="48" t="s">
        <v>240</v>
      </c>
      <c r="B221" s="94" t="s">
        <v>241</v>
      </c>
      <c r="C221" s="241">
        <v>10099.299999999999</v>
      </c>
      <c r="D221" s="230">
        <f>E221+F221</f>
        <v>10099.299999999999</v>
      </c>
      <c r="E221" s="230">
        <v>9796.2999999999993</v>
      </c>
      <c r="F221" s="229">
        <v>303</v>
      </c>
      <c r="G221" s="231">
        <v>0</v>
      </c>
      <c r="H221" s="230">
        <f>I221+J221</f>
        <v>9446.3207999999995</v>
      </c>
      <c r="I221" s="230">
        <v>9162.9115299999994</v>
      </c>
      <c r="J221" s="230">
        <v>283.40926999999999</v>
      </c>
      <c r="K221" s="230">
        <v>0</v>
      </c>
      <c r="L221" s="230">
        <f>M221+N221</f>
        <v>9446.3207999999995</v>
      </c>
      <c r="M221" s="230">
        <v>9162.9115299999994</v>
      </c>
      <c r="N221" s="230">
        <v>283.40926999999999</v>
      </c>
      <c r="O221" s="231">
        <v>0</v>
      </c>
      <c r="P221" s="109">
        <f>H221/D221</f>
        <v>0.93500000000000005</v>
      </c>
      <c r="Q221" s="109">
        <f>L221/D221</f>
        <v>0.93500000000000005</v>
      </c>
      <c r="R221" s="42"/>
    </row>
    <row r="222" spans="1:18" s="43" customFormat="1" ht="100.5" customHeight="1" x14ac:dyDescent="0.25">
      <c r="A222" s="60" t="s">
        <v>242</v>
      </c>
      <c r="B222" s="93" t="s">
        <v>243</v>
      </c>
      <c r="C222" s="248">
        <f>C223</f>
        <v>135.9</v>
      </c>
      <c r="D222" s="224">
        <f>D223</f>
        <v>135.9</v>
      </c>
      <c r="E222" s="224">
        <v>0</v>
      </c>
      <c r="F222" s="225">
        <f>F223</f>
        <v>135.9</v>
      </c>
      <c r="G222" s="226">
        <f>G223</f>
        <v>0</v>
      </c>
      <c r="H222" s="226">
        <f t="shared" ref="H222:O222" si="91">H223</f>
        <v>121.47702</v>
      </c>
      <c r="I222" s="226">
        <f t="shared" si="91"/>
        <v>0</v>
      </c>
      <c r="J222" s="226">
        <f t="shared" si="91"/>
        <v>121.47702</v>
      </c>
      <c r="K222" s="226">
        <f t="shared" si="91"/>
        <v>0</v>
      </c>
      <c r="L222" s="226">
        <f t="shared" si="91"/>
        <v>121.47702</v>
      </c>
      <c r="M222" s="226">
        <f t="shared" si="91"/>
        <v>0</v>
      </c>
      <c r="N222" s="226">
        <f t="shared" si="91"/>
        <v>121.47702</v>
      </c>
      <c r="O222" s="226">
        <f t="shared" si="91"/>
        <v>0</v>
      </c>
      <c r="P222" s="112">
        <f t="shared" ref="P222:P227" si="92">H222/D222</f>
        <v>0.89400000000000002</v>
      </c>
      <c r="Q222" s="112">
        <f t="shared" ref="Q222:Q227" si="93">L222/D222</f>
        <v>0.89400000000000002</v>
      </c>
      <c r="R222" s="42"/>
    </row>
    <row r="223" spans="1:18" s="166" customFormat="1" ht="90" customHeight="1" x14ac:dyDescent="0.25">
      <c r="A223" s="92" t="s">
        <v>244</v>
      </c>
      <c r="B223" s="81" t="s">
        <v>245</v>
      </c>
      <c r="C223" s="233">
        <v>135.9</v>
      </c>
      <c r="D223" s="227">
        <f>F223</f>
        <v>135.9</v>
      </c>
      <c r="E223" s="227">
        <v>0</v>
      </c>
      <c r="F223" s="228">
        <v>135.9</v>
      </c>
      <c r="G223" s="247">
        <v>0</v>
      </c>
      <c r="H223" s="227">
        <f>I223+J223+K223</f>
        <v>121.47702</v>
      </c>
      <c r="I223" s="227">
        <v>0</v>
      </c>
      <c r="J223" s="227">
        <v>121.47702</v>
      </c>
      <c r="K223" s="227">
        <v>0</v>
      </c>
      <c r="L223" s="227">
        <f>M223+N223+O223</f>
        <v>121.47702</v>
      </c>
      <c r="M223" s="227">
        <v>0</v>
      </c>
      <c r="N223" s="227">
        <f>J223</f>
        <v>121.47702</v>
      </c>
      <c r="O223" s="247">
        <v>0</v>
      </c>
      <c r="P223" s="363">
        <f t="shared" si="92"/>
        <v>0.89400000000000002</v>
      </c>
      <c r="Q223" s="363">
        <f t="shared" si="93"/>
        <v>0.89400000000000002</v>
      </c>
      <c r="R223" s="165"/>
    </row>
    <row r="224" spans="1:18" s="63" customFormat="1" ht="109.5" customHeight="1" x14ac:dyDescent="0.25">
      <c r="A224" s="60" t="s">
        <v>372</v>
      </c>
      <c r="B224" s="61" t="s">
        <v>373</v>
      </c>
      <c r="C224" s="232">
        <f>C225</f>
        <v>34386.199999999997</v>
      </c>
      <c r="D224" s="232">
        <f>D225</f>
        <v>34386.199999999997</v>
      </c>
      <c r="E224" s="232">
        <f>E225</f>
        <v>34386.199999999997</v>
      </c>
      <c r="F224" s="232">
        <f>F225</f>
        <v>0</v>
      </c>
      <c r="G224" s="232">
        <f>G225</f>
        <v>0</v>
      </c>
      <c r="H224" s="244">
        <f>I224</f>
        <v>24350.438699999999</v>
      </c>
      <c r="I224" s="224">
        <f>I225</f>
        <v>24350.438699999999</v>
      </c>
      <c r="J224" s="224">
        <v>0</v>
      </c>
      <c r="K224" s="224">
        <v>0</v>
      </c>
      <c r="L224" s="224">
        <f>L225</f>
        <v>24350.438699999999</v>
      </c>
      <c r="M224" s="224">
        <f>M225</f>
        <v>24350.438699999999</v>
      </c>
      <c r="N224" s="224">
        <v>0</v>
      </c>
      <c r="O224" s="226">
        <v>0</v>
      </c>
      <c r="P224" s="109">
        <f t="shared" si="92"/>
        <v>0.70799999999999996</v>
      </c>
      <c r="Q224" s="109">
        <f t="shared" si="93"/>
        <v>0.70799999999999996</v>
      </c>
      <c r="R224" s="62"/>
    </row>
    <row r="225" spans="1:18" s="166" customFormat="1" ht="123" customHeight="1" x14ac:dyDescent="0.25">
      <c r="A225" s="92"/>
      <c r="B225" s="81" t="s">
        <v>374</v>
      </c>
      <c r="C225" s="233">
        <v>34386.199999999997</v>
      </c>
      <c r="D225" s="227">
        <f>E225</f>
        <v>34386.199999999997</v>
      </c>
      <c r="E225" s="227">
        <v>34386.199999999997</v>
      </c>
      <c r="F225" s="228">
        <v>0</v>
      </c>
      <c r="G225" s="247">
        <v>0</v>
      </c>
      <c r="H225" s="227">
        <f>I225</f>
        <v>24350.438699999999</v>
      </c>
      <c r="I225" s="227">
        <v>24350.438699999999</v>
      </c>
      <c r="J225" s="227">
        <v>0</v>
      </c>
      <c r="K225" s="227">
        <v>0</v>
      </c>
      <c r="L225" s="227">
        <f>M225</f>
        <v>24350.438699999999</v>
      </c>
      <c r="M225" s="227">
        <f>I225</f>
        <v>24350.438699999999</v>
      </c>
      <c r="N225" s="227">
        <v>0</v>
      </c>
      <c r="O225" s="247">
        <v>0</v>
      </c>
      <c r="P225" s="363">
        <f t="shared" si="92"/>
        <v>0.70799999999999996</v>
      </c>
      <c r="Q225" s="363">
        <f t="shared" si="93"/>
        <v>0.70799999999999996</v>
      </c>
      <c r="R225" s="165"/>
    </row>
    <row r="226" spans="1:18" s="43" customFormat="1" ht="48.75" customHeight="1" x14ac:dyDescent="0.25">
      <c r="A226" s="60"/>
      <c r="B226" s="84" t="s">
        <v>246</v>
      </c>
      <c r="C226" s="232">
        <f>C222+C220+C224</f>
        <v>44621.4</v>
      </c>
      <c r="D226" s="232">
        <f t="shared" ref="D226:O226" si="94">D222+D220+D224</f>
        <v>44621.4</v>
      </c>
      <c r="E226" s="232">
        <f t="shared" si="94"/>
        <v>44182.5</v>
      </c>
      <c r="F226" s="232">
        <f t="shared" si="94"/>
        <v>438.9</v>
      </c>
      <c r="G226" s="232">
        <f t="shared" si="94"/>
        <v>0</v>
      </c>
      <c r="H226" s="232">
        <f t="shared" si="94"/>
        <v>33918.236519999999</v>
      </c>
      <c r="I226" s="232">
        <f t="shared" si="94"/>
        <v>33513.350229999996</v>
      </c>
      <c r="J226" s="232">
        <f t="shared" si="94"/>
        <v>404.88628999999997</v>
      </c>
      <c r="K226" s="232">
        <f t="shared" si="94"/>
        <v>0</v>
      </c>
      <c r="L226" s="232">
        <f t="shared" si="94"/>
        <v>33918.236519999999</v>
      </c>
      <c r="M226" s="232">
        <f t="shared" si="94"/>
        <v>33513.350229999996</v>
      </c>
      <c r="N226" s="232">
        <f t="shared" si="94"/>
        <v>404.88628999999997</v>
      </c>
      <c r="O226" s="232">
        <f t="shared" si="94"/>
        <v>0</v>
      </c>
      <c r="P226" s="109">
        <f t="shared" si="92"/>
        <v>0.76</v>
      </c>
      <c r="Q226" s="109">
        <f t="shared" si="93"/>
        <v>0.76</v>
      </c>
      <c r="R226" s="42"/>
    </row>
    <row r="227" spans="1:18" s="69" customFormat="1" ht="27" customHeight="1" x14ac:dyDescent="0.25">
      <c r="A227" s="88"/>
      <c r="B227" s="65" t="s">
        <v>133</v>
      </c>
      <c r="C227" s="249">
        <f t="shared" ref="C227:O227" si="95">C226+C218+C171+C138+C87+C55</f>
        <v>487361.84078999999</v>
      </c>
      <c r="D227" s="249">
        <f t="shared" si="95"/>
        <v>487361.84078999999</v>
      </c>
      <c r="E227" s="249">
        <f t="shared" si="95"/>
        <v>134359.29999999999</v>
      </c>
      <c r="F227" s="249">
        <f t="shared" si="95"/>
        <v>352727.41252999997</v>
      </c>
      <c r="G227" s="249">
        <f t="shared" si="95"/>
        <v>275.12826000000001</v>
      </c>
      <c r="H227" s="249">
        <f t="shared" si="95"/>
        <v>444373.71136999998</v>
      </c>
      <c r="I227" s="249">
        <f t="shared" si="95"/>
        <v>99934.724870000005</v>
      </c>
      <c r="J227" s="249">
        <f t="shared" si="95"/>
        <v>344163.85823999997</v>
      </c>
      <c r="K227" s="249">
        <f t="shared" si="95"/>
        <v>275.12826000000001</v>
      </c>
      <c r="L227" s="249">
        <f t="shared" si="95"/>
        <v>444373.71136999998</v>
      </c>
      <c r="M227" s="249">
        <f t="shared" si="95"/>
        <v>99934.724870000005</v>
      </c>
      <c r="N227" s="249">
        <f t="shared" si="95"/>
        <v>344163.85823999997</v>
      </c>
      <c r="O227" s="249">
        <f t="shared" si="95"/>
        <v>275.12826000000001</v>
      </c>
      <c r="P227" s="89">
        <f t="shared" si="92"/>
        <v>0.91200000000000003</v>
      </c>
      <c r="Q227" s="89">
        <f t="shared" si="93"/>
        <v>0.91200000000000003</v>
      </c>
      <c r="R227" s="68"/>
    </row>
    <row r="229" spans="1:18" customFormat="1" ht="12.75" customHeight="1" x14ac:dyDescent="0.25">
      <c r="D229" s="283"/>
      <c r="E229" s="283"/>
      <c r="F229" s="283"/>
      <c r="G229" s="283"/>
      <c r="N229" s="71"/>
      <c r="O229" s="71"/>
      <c r="P229" s="71"/>
    </row>
    <row r="230" spans="1:18" customFormat="1" ht="12.75" customHeight="1" x14ac:dyDescent="0.25">
      <c r="D230" s="283"/>
      <c r="E230" s="283"/>
      <c r="F230" s="283"/>
      <c r="G230" s="283"/>
      <c r="N230" s="71"/>
      <c r="O230" s="71"/>
      <c r="P230" s="71"/>
    </row>
    <row r="231" spans="1:18" customFormat="1" ht="15.75" x14ac:dyDescent="0.25">
      <c r="A231" s="33"/>
      <c r="B231" s="72"/>
      <c r="C231" s="72"/>
      <c r="D231" s="284"/>
      <c r="E231" s="284"/>
      <c r="F231" s="284"/>
      <c r="G231" s="484"/>
      <c r="H231" s="484"/>
      <c r="I231" s="105"/>
      <c r="J231" s="485"/>
      <c r="K231" s="485"/>
      <c r="L231" s="33"/>
      <c r="M231" s="33"/>
      <c r="N231" s="73"/>
      <c r="O231" s="73"/>
      <c r="P231" s="73"/>
      <c r="Q231" s="33"/>
      <c r="R231" s="33"/>
    </row>
    <row r="232" spans="1:18" customFormat="1" ht="23.25" customHeight="1" x14ac:dyDescent="0.25">
      <c r="C232" s="74"/>
      <c r="D232" s="283"/>
      <c r="E232" s="283"/>
      <c r="F232" s="283"/>
      <c r="G232" s="283"/>
      <c r="N232" s="71"/>
      <c r="O232" s="71"/>
      <c r="P232" s="71"/>
    </row>
    <row r="233" spans="1:18" ht="15" customHeight="1" x14ac:dyDescent="0.25">
      <c r="C233" s="75"/>
      <c r="D233" s="285"/>
      <c r="E233" s="285"/>
      <c r="F233" s="285"/>
      <c r="G233" s="28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1:18" ht="15" customHeight="1" x14ac:dyDescent="0.25">
      <c r="D234" s="285"/>
      <c r="E234" s="285"/>
      <c r="F234" s="285"/>
    </row>
    <row r="235" spans="1:18" ht="15" customHeight="1" x14ac:dyDescent="0.25">
      <c r="D235" s="285"/>
      <c r="E235" s="285"/>
      <c r="F235" s="285"/>
    </row>
    <row r="236" spans="1:18" ht="15" customHeight="1" x14ac:dyDescent="0.25">
      <c r="D236" s="285"/>
      <c r="E236" s="285"/>
      <c r="F236" s="285"/>
    </row>
    <row r="237" spans="1:18" ht="15" customHeight="1" x14ac:dyDescent="0.25">
      <c r="D237" s="285"/>
      <c r="E237" s="285"/>
      <c r="F237" s="285"/>
    </row>
  </sheetData>
  <mergeCells count="36">
    <mergeCell ref="M19:O19"/>
    <mergeCell ref="B219:Q219"/>
    <mergeCell ref="G231:H231"/>
    <mergeCell ref="J231:K231"/>
    <mergeCell ref="B56:Q56"/>
    <mergeCell ref="B22:Q22"/>
    <mergeCell ref="B88:Q88"/>
    <mergeCell ref="B139:Q139"/>
    <mergeCell ref="B172:Q172"/>
    <mergeCell ref="P1:Q1"/>
    <mergeCell ref="N2:Q2"/>
    <mergeCell ref="N3:Q3"/>
    <mergeCell ref="N4:Q4"/>
    <mergeCell ref="N5:Q5"/>
    <mergeCell ref="A7:Q7"/>
    <mergeCell ref="A8:Q8"/>
    <mergeCell ref="A10:Q10"/>
    <mergeCell ref="A11:Q11"/>
    <mergeCell ref="A12:Q12"/>
    <mergeCell ref="A9:Q9"/>
    <mergeCell ref="A14:P14"/>
    <mergeCell ref="A15:Q15"/>
    <mergeCell ref="A16:A20"/>
    <mergeCell ref="B16:B20"/>
    <mergeCell ref="C16:C20"/>
    <mergeCell ref="D16:O16"/>
    <mergeCell ref="P16:P20"/>
    <mergeCell ref="Q16:Q20"/>
    <mergeCell ref="D17:G18"/>
    <mergeCell ref="H17:K18"/>
    <mergeCell ref="L17:O18"/>
    <mergeCell ref="D19:D20"/>
    <mergeCell ref="E19:G19"/>
    <mergeCell ref="H19:H20"/>
    <mergeCell ref="I19:K19"/>
    <mergeCell ref="L19:L20"/>
  </mergeCells>
  <pageMargins left="0.7" right="0.7" top="0.75" bottom="0.75" header="0.3" footer="0.3"/>
  <pageSetup paperSize="9" scale="46" orientation="landscape" r:id="rId1"/>
  <rowBreaks count="1" manualBreakCount="1">
    <brk id="1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 за 2021</vt:lpstr>
      <vt:lpstr>МУ</vt:lpstr>
      <vt:lpstr>Предприним</vt:lpstr>
      <vt:lpstr>Гражданское общество</vt:lpstr>
      <vt:lpstr>отдельные категории</vt:lpstr>
      <vt:lpstr>Молодежная политика</vt:lpstr>
      <vt:lpstr>ФКГС</vt:lpstr>
      <vt:lpstr>ЖКХ</vt:lpstr>
      <vt:lpstr>Предприним!Заголовки_для_печати</vt:lpstr>
      <vt:lpstr>'СВОД за 2021'!Заголовки_для_печати</vt:lpstr>
      <vt:lpstr>'Гражданское общество'!Область_печати</vt:lpstr>
      <vt:lpstr>ЖКХ!Область_печати</vt:lpstr>
      <vt:lpstr>'Молодежная политика'!Область_печати</vt:lpstr>
      <vt:lpstr>МУ!Область_печати</vt:lpstr>
      <vt:lpstr>Предприним!Область_печати</vt:lpstr>
      <vt:lpstr>'СВОД за 2021'!Область_печати</vt:lpstr>
      <vt:lpstr>ФКГС!Область_печати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2017-04-09T08:03:58Z</cp:lastPrinted>
  <dcterms:created xsi:type="dcterms:W3CDTF">2006-09-28T05:33:49Z</dcterms:created>
  <dcterms:modified xsi:type="dcterms:W3CDTF">2022-02-25T08:39:34Z</dcterms:modified>
</cp:coreProperties>
</file>