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Управление экономического развития\Таралина\#ОТЧЕТЫ\до 10-3 на сайт по ПОКу\2022\"/>
    </mc:Choice>
  </mc:AlternateContent>
  <bookViews>
    <workbookView xWindow="0" yWindow="0" windowWidth="28800" windowHeight="12435" firstSheet="3" activeTab="6"/>
  </bookViews>
  <sheets>
    <sheet name="01.01.2022" sheetId="25" r:id="rId1"/>
    <sheet name="01.02.2022" sheetId="26" r:id="rId2"/>
    <sheet name="01.03.2022" sheetId="27" r:id="rId3"/>
    <sheet name="01.04.2022" sheetId="28" r:id="rId4"/>
    <sheet name="01.05.2022" sheetId="29" r:id="rId5"/>
    <sheet name="01.06.2022" sheetId="30" r:id="rId6"/>
    <sheet name="01.07.2022" sheetId="3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'01.01.2022'!$A$1:$P$38</definedName>
    <definedName name="_xlnm.Print_Area" localSheetId="1">'01.02.2022'!$A$1:$L$38</definedName>
    <definedName name="_xlnm.Print_Area" localSheetId="2">'01.03.2022'!$A$1:$L$38</definedName>
    <definedName name="_xlnm.Print_Area" localSheetId="3">'01.04.2022'!$A$1:$L$38</definedName>
    <definedName name="_xlnm.Print_Area" localSheetId="4">'01.05.2022'!$A$1:$L$38</definedName>
    <definedName name="_xlnm.Print_Area" localSheetId="6">'01.07.2022'!$A$1:$L$38</definedName>
  </definedNames>
  <calcPr calcId="152511"/>
</workbook>
</file>

<file path=xl/calcChain.xml><?xml version="1.0" encoding="utf-8"?>
<calcChain xmlns="http://schemas.openxmlformats.org/spreadsheetml/2006/main">
  <c r="D28" i="31" l="1"/>
  <c r="D27" i="31"/>
  <c r="D26" i="31"/>
  <c r="D25" i="31"/>
  <c r="D24" i="31"/>
  <c r="D23" i="31"/>
  <c r="D21" i="31"/>
  <c r="D20" i="31"/>
  <c r="D19" i="31"/>
  <c r="D18" i="31"/>
  <c r="D17" i="31"/>
  <c r="D16" i="31"/>
  <c r="D15" i="31"/>
  <c r="D14" i="31"/>
  <c r="D13" i="31"/>
  <c r="D12" i="31"/>
  <c r="D22" i="31" s="1"/>
  <c r="D11" i="31"/>
  <c r="F29" i="31" l="1"/>
  <c r="F22" i="31"/>
  <c r="F7" i="31"/>
  <c r="F9" i="31"/>
  <c r="F8" i="31"/>
  <c r="F10" i="31"/>
  <c r="L29" i="31" l="1"/>
  <c r="K29" i="31"/>
  <c r="J29" i="31"/>
  <c r="I29" i="31"/>
  <c r="H29" i="31"/>
  <c r="G29" i="31"/>
  <c r="E29" i="31"/>
  <c r="C29" i="31"/>
  <c r="C28" i="31"/>
  <c r="C27" i="31"/>
  <c r="C26" i="31"/>
  <c r="C25" i="31"/>
  <c r="L22" i="31"/>
  <c r="K22" i="31"/>
  <c r="J22" i="31"/>
  <c r="I22" i="31"/>
  <c r="H22" i="31"/>
  <c r="G22" i="31"/>
  <c r="E21" i="31"/>
  <c r="E20" i="31"/>
  <c r="E19" i="31"/>
  <c r="E18" i="31"/>
  <c r="E17" i="31"/>
  <c r="A17" i="31"/>
  <c r="A18" i="31" s="1"/>
  <c r="A19" i="31" s="1"/>
  <c r="E16" i="31"/>
  <c r="E15" i="31"/>
  <c r="E22" i="31" s="1"/>
  <c r="E13" i="31"/>
  <c r="E12" i="31"/>
  <c r="A12" i="31"/>
  <c r="A13" i="31" s="1"/>
  <c r="E11" i="31"/>
  <c r="E10" i="31"/>
  <c r="E9" i="31"/>
  <c r="E8" i="31"/>
  <c r="K7" i="31"/>
  <c r="E7" i="31"/>
  <c r="J5" i="31"/>
  <c r="I5" i="31"/>
  <c r="H5" i="31"/>
  <c r="G5" i="31"/>
  <c r="F5" i="31"/>
  <c r="L5" i="31" s="1"/>
  <c r="E5" i="31"/>
  <c r="K5" i="31" s="1"/>
  <c r="D29" i="31" l="1"/>
  <c r="F22" i="30"/>
  <c r="F10" i="30"/>
  <c r="F7" i="30" s="1"/>
  <c r="F8" i="30"/>
  <c r="D21" i="30"/>
  <c r="D20" i="30"/>
  <c r="D19" i="30"/>
  <c r="D18" i="30"/>
  <c r="D17" i="30"/>
  <c r="D16" i="30"/>
  <c r="D15" i="30"/>
  <c r="D14" i="30"/>
  <c r="D13" i="30"/>
  <c r="D12" i="30"/>
  <c r="D11" i="30"/>
  <c r="L29" i="30" l="1"/>
  <c r="K29" i="30"/>
  <c r="J29" i="30"/>
  <c r="I29" i="30"/>
  <c r="H29" i="30"/>
  <c r="G29" i="30"/>
  <c r="F29" i="30"/>
  <c r="E29" i="30"/>
  <c r="D28" i="30"/>
  <c r="C28" i="30"/>
  <c r="D27" i="30"/>
  <c r="C27" i="30"/>
  <c r="D26" i="30"/>
  <c r="C26" i="30"/>
  <c r="D25" i="30"/>
  <c r="C25" i="30"/>
  <c r="C29" i="30" s="1"/>
  <c r="D24" i="30"/>
  <c r="D23" i="30"/>
  <c r="D29" i="30" s="1"/>
  <c r="L22" i="30"/>
  <c r="J22" i="30"/>
  <c r="I22" i="30"/>
  <c r="H22" i="30"/>
  <c r="G22" i="30"/>
  <c r="E21" i="30"/>
  <c r="E20" i="30"/>
  <c r="E19" i="30"/>
  <c r="E18" i="30"/>
  <c r="E17" i="30"/>
  <c r="A17" i="30"/>
  <c r="A18" i="30" s="1"/>
  <c r="A19" i="30" s="1"/>
  <c r="E16" i="30"/>
  <c r="E15" i="30"/>
  <c r="E22" i="30" s="1"/>
  <c r="E13" i="30"/>
  <c r="E12" i="30"/>
  <c r="A12" i="30"/>
  <c r="A13" i="30" s="1"/>
  <c r="E11" i="30"/>
  <c r="E10" i="30"/>
  <c r="E9" i="30"/>
  <c r="E8" i="30"/>
  <c r="K7" i="30"/>
  <c r="K22" i="30" s="1"/>
  <c r="E7" i="30"/>
  <c r="J5" i="30"/>
  <c r="I5" i="30"/>
  <c r="H5" i="30"/>
  <c r="G5" i="30"/>
  <c r="F5" i="30"/>
  <c r="L5" i="30" s="1"/>
  <c r="E5" i="30"/>
  <c r="K5" i="30" s="1"/>
  <c r="D22" i="30" l="1"/>
  <c r="D28" i="29"/>
  <c r="D27" i="29"/>
  <c r="D26" i="29"/>
  <c r="D25" i="29"/>
  <c r="D24" i="29"/>
  <c r="D23" i="29"/>
  <c r="D21" i="29"/>
  <c r="D20" i="29"/>
  <c r="D19" i="29"/>
  <c r="D18" i="29"/>
  <c r="D17" i="29"/>
  <c r="D16" i="29"/>
  <c r="D15" i="29"/>
  <c r="D14" i="29"/>
  <c r="D13" i="29"/>
  <c r="D12" i="29"/>
  <c r="D11" i="29"/>
  <c r="F10" i="29" l="1"/>
  <c r="F9" i="29"/>
  <c r="F8" i="29"/>
  <c r="L29" i="29" l="1"/>
  <c r="K29" i="29"/>
  <c r="J29" i="29"/>
  <c r="I29" i="29"/>
  <c r="H29" i="29"/>
  <c r="G29" i="29"/>
  <c r="F29" i="29"/>
  <c r="E29" i="29"/>
  <c r="C28" i="29"/>
  <c r="C27" i="29"/>
  <c r="C26" i="29"/>
  <c r="C25" i="29"/>
  <c r="C29" i="29" s="1"/>
  <c r="D29" i="29"/>
  <c r="L22" i="29"/>
  <c r="J22" i="29"/>
  <c r="I22" i="29"/>
  <c r="H22" i="29"/>
  <c r="G22" i="29"/>
  <c r="E21" i="29"/>
  <c r="E20" i="29"/>
  <c r="E19" i="29"/>
  <c r="E18" i="29"/>
  <c r="E17" i="29"/>
  <c r="A17" i="29"/>
  <c r="A18" i="29" s="1"/>
  <c r="A19" i="29" s="1"/>
  <c r="E16" i="29"/>
  <c r="E15" i="29"/>
  <c r="E13" i="29"/>
  <c r="A13" i="29"/>
  <c r="E12" i="29"/>
  <c r="A12" i="29"/>
  <c r="E11" i="29"/>
  <c r="E10" i="29"/>
  <c r="E9" i="29"/>
  <c r="E22" i="29" s="1"/>
  <c r="F22" i="29"/>
  <c r="E8" i="29"/>
  <c r="K7" i="29"/>
  <c r="K22" i="29" s="1"/>
  <c r="J5" i="29"/>
  <c r="I5" i="29"/>
  <c r="H5" i="29"/>
  <c r="G5" i="29"/>
  <c r="F5" i="29"/>
  <c r="L5" i="29" s="1"/>
  <c r="E5" i="29"/>
  <c r="K5" i="29" s="1"/>
  <c r="D22" i="29" l="1"/>
  <c r="E7" i="29"/>
  <c r="F7" i="29"/>
  <c r="D11" i="27"/>
  <c r="D22" i="27"/>
  <c r="D28" i="27"/>
  <c r="D27" i="27"/>
  <c r="D26" i="27"/>
  <c r="D25" i="27"/>
  <c r="D24" i="27"/>
  <c r="D23" i="27"/>
  <c r="D21" i="28"/>
  <c r="D20" i="28"/>
  <c r="D19" i="28"/>
  <c r="D18" i="28"/>
  <c r="D17" i="28"/>
  <c r="D16" i="28"/>
  <c r="D15" i="28"/>
  <c r="D14" i="28"/>
  <c r="D13" i="28"/>
  <c r="D12" i="28"/>
  <c r="D11" i="28"/>
  <c r="J22" i="28"/>
  <c r="D29" i="27" l="1"/>
  <c r="D22" i="28"/>
  <c r="F22" i="28"/>
  <c r="F29" i="28"/>
  <c r="F7" i="28"/>
  <c r="F8" i="28"/>
  <c r="F10" i="28"/>
  <c r="F9" i="28"/>
  <c r="L29" i="28"/>
  <c r="K29" i="28"/>
  <c r="J29" i="28"/>
  <c r="I29" i="28"/>
  <c r="H29" i="28"/>
  <c r="G29" i="28"/>
  <c r="E29" i="28"/>
  <c r="C29" i="28"/>
  <c r="D28" i="28"/>
  <c r="C28" i="28"/>
  <c r="D27" i="28"/>
  <c r="C27" i="28"/>
  <c r="D26" i="28"/>
  <c r="C26" i="28"/>
  <c r="D25" i="28"/>
  <c r="D29" i="28" s="1"/>
  <c r="C25" i="28"/>
  <c r="D24" i="28"/>
  <c r="D23" i="28"/>
  <c r="L22" i="28"/>
  <c r="K22" i="28"/>
  <c r="I22" i="28"/>
  <c r="H22" i="28"/>
  <c r="G22" i="28"/>
  <c r="E21" i="28"/>
  <c r="E20" i="28"/>
  <c r="E19" i="28"/>
  <c r="E18" i="28"/>
  <c r="E17" i="28"/>
  <c r="A17" i="28"/>
  <c r="A18" i="28" s="1"/>
  <c r="A19" i="28" s="1"/>
  <c r="E16" i="28"/>
  <c r="E15" i="28"/>
  <c r="E13" i="28"/>
  <c r="A13" i="28"/>
  <c r="E12" i="28"/>
  <c r="A12" i="28"/>
  <c r="E11" i="28"/>
  <c r="E10" i="28"/>
  <c r="E9" i="28"/>
  <c r="E22" i="28" s="1"/>
  <c r="E8" i="28"/>
  <c r="K7" i="28"/>
  <c r="J5" i="28"/>
  <c r="I5" i="28"/>
  <c r="H5" i="28"/>
  <c r="G5" i="28"/>
  <c r="F5" i="28"/>
  <c r="L5" i="28" s="1"/>
  <c r="E5" i="28"/>
  <c r="K5" i="28" s="1"/>
  <c r="E7" i="28" l="1"/>
  <c r="K7" i="27"/>
  <c r="F22" i="27" l="1"/>
  <c r="F9" i="27"/>
  <c r="F10" i="27"/>
  <c r="F8" i="27"/>
  <c r="L29" i="27"/>
  <c r="K29" i="27"/>
  <c r="J29" i="27"/>
  <c r="I29" i="27"/>
  <c r="H29" i="27"/>
  <c r="G29" i="27"/>
  <c r="F29" i="27"/>
  <c r="E29" i="27"/>
  <c r="C28" i="27"/>
  <c r="C27" i="27"/>
  <c r="C26" i="27"/>
  <c r="C29" i="27" s="1"/>
  <c r="C25" i="27"/>
  <c r="L22" i="27"/>
  <c r="K22" i="27"/>
  <c r="J22" i="27"/>
  <c r="I22" i="27"/>
  <c r="H22" i="27"/>
  <c r="G22" i="27"/>
  <c r="E21" i="27"/>
  <c r="E20" i="27"/>
  <c r="E19" i="27"/>
  <c r="A19" i="27"/>
  <c r="E18" i="27"/>
  <c r="A18" i="27"/>
  <c r="E17" i="27"/>
  <c r="A17" i="27"/>
  <c r="E16" i="27"/>
  <c r="E15" i="27"/>
  <c r="E13" i="27"/>
  <c r="E12" i="27"/>
  <c r="A12" i="27"/>
  <c r="A13" i="27" s="1"/>
  <c r="E11" i="27"/>
  <c r="E10" i="27"/>
  <c r="F7" i="27"/>
  <c r="E9" i="27"/>
  <c r="E7" i="27" s="1"/>
  <c r="E8" i="27"/>
  <c r="J5" i="27"/>
  <c r="I5" i="27"/>
  <c r="H5" i="27"/>
  <c r="G5" i="27"/>
  <c r="F5" i="27"/>
  <c r="L5" i="27" s="1"/>
  <c r="E5" i="27"/>
  <c r="K5" i="27" s="1"/>
  <c r="E22" i="27" l="1"/>
  <c r="E21" i="26"/>
  <c r="E20" i="26"/>
  <c r="E19" i="26"/>
  <c r="E18" i="26"/>
  <c r="E17" i="26"/>
  <c r="E16" i="26"/>
  <c r="E15" i="26"/>
  <c r="E13" i="26"/>
  <c r="E12" i="26"/>
  <c r="E11" i="26"/>
  <c r="E10" i="26"/>
  <c r="E9" i="26"/>
  <c r="E8" i="26"/>
  <c r="K22" i="26"/>
  <c r="J22" i="26"/>
  <c r="I22" i="26"/>
  <c r="E22" i="26" l="1"/>
  <c r="E29" i="26" l="1"/>
  <c r="F29" i="26"/>
  <c r="G29" i="26"/>
  <c r="H29" i="26"/>
  <c r="I29" i="26"/>
  <c r="J29" i="26"/>
  <c r="K29" i="26"/>
  <c r="L29" i="26"/>
  <c r="H22" i="26"/>
  <c r="G22" i="26"/>
  <c r="L22" i="26" l="1"/>
  <c r="E7" i="26" l="1"/>
  <c r="F9" i="26" l="1"/>
  <c r="F8" i="26"/>
  <c r="F10" i="26"/>
  <c r="D28" i="26"/>
  <c r="C28" i="26"/>
  <c r="D25" i="26"/>
  <c r="C25" i="26"/>
  <c r="D27" i="26"/>
  <c r="C27" i="26"/>
  <c r="D26" i="26"/>
  <c r="C26" i="26"/>
  <c r="C29" i="26" s="1"/>
  <c r="A12" i="26"/>
  <c r="A13" i="26" s="1"/>
  <c r="A17" i="26" s="1"/>
  <c r="A18" i="26" s="1"/>
  <c r="A19" i="26" s="1"/>
  <c r="J5" i="26"/>
  <c r="I5" i="26"/>
  <c r="H5" i="26"/>
  <c r="G5" i="26"/>
  <c r="F5" i="26"/>
  <c r="L5" i="26" s="1"/>
  <c r="E5" i="26"/>
  <c r="K5" i="26" s="1"/>
  <c r="F22" i="26" l="1"/>
  <c r="F7" i="26"/>
  <c r="D27" i="25"/>
  <c r="D26" i="25"/>
  <c r="D25" i="25"/>
  <c r="D24" i="25"/>
  <c r="C20" i="31" s="1"/>
  <c r="D23" i="25"/>
  <c r="C21" i="31" s="1"/>
  <c r="D22" i="25"/>
  <c r="C19" i="31" s="1"/>
  <c r="D21" i="25"/>
  <c r="C18" i="31" s="1"/>
  <c r="D20" i="25"/>
  <c r="C17" i="31" s="1"/>
  <c r="D19" i="25"/>
  <c r="C16" i="31" s="1"/>
  <c r="D18" i="25"/>
  <c r="D17" i="25"/>
  <c r="C15" i="31" s="1"/>
  <c r="D16" i="25"/>
  <c r="C14" i="31" s="1"/>
  <c r="D15" i="25"/>
  <c r="D14" i="25"/>
  <c r="C13" i="31" s="1"/>
  <c r="D13" i="25"/>
  <c r="C12" i="31" s="1"/>
  <c r="D12" i="25"/>
  <c r="C11" i="31" s="1"/>
  <c r="C22" i="31" s="1"/>
  <c r="D11" i="25"/>
  <c r="C13" i="30" l="1"/>
  <c r="C13" i="29"/>
  <c r="C13" i="28"/>
  <c r="C19" i="30"/>
  <c r="C19" i="29"/>
  <c r="C19" i="28"/>
  <c r="C16" i="30"/>
  <c r="C16" i="29"/>
  <c r="C16" i="28"/>
  <c r="C21" i="30"/>
  <c r="C21" i="29"/>
  <c r="C21" i="28"/>
  <c r="C11" i="30"/>
  <c r="C11" i="29"/>
  <c r="C11" i="28"/>
  <c r="C14" i="30"/>
  <c r="C14" i="29"/>
  <c r="C14" i="28"/>
  <c r="C17" i="30"/>
  <c r="C17" i="29"/>
  <c r="C17" i="28"/>
  <c r="C20" i="30"/>
  <c r="C20" i="29"/>
  <c r="C20" i="28"/>
  <c r="C12" i="30"/>
  <c r="C12" i="29"/>
  <c r="C12" i="28"/>
  <c r="C15" i="30"/>
  <c r="C15" i="29"/>
  <c r="C15" i="28"/>
  <c r="C18" i="30"/>
  <c r="C18" i="29"/>
  <c r="C18" i="28"/>
  <c r="C12" i="27"/>
  <c r="C12" i="26"/>
  <c r="C14" i="27"/>
  <c r="C14" i="26"/>
  <c r="C11" i="27"/>
  <c r="C11" i="26"/>
  <c r="C20" i="27"/>
  <c r="C20" i="26"/>
  <c r="C16" i="27"/>
  <c r="C16" i="26"/>
  <c r="C13" i="27"/>
  <c r="C13" i="26"/>
  <c r="C17" i="27"/>
  <c r="C17" i="26"/>
  <c r="C18" i="27"/>
  <c r="C18" i="26"/>
  <c r="C19" i="27"/>
  <c r="C19" i="26"/>
  <c r="C15" i="27"/>
  <c r="C15" i="26"/>
  <c r="C21" i="27"/>
  <c r="C21" i="26"/>
  <c r="P28" i="25"/>
  <c r="O28" i="25"/>
  <c r="L28" i="25"/>
  <c r="K28" i="25"/>
  <c r="J28" i="25"/>
  <c r="I28" i="25"/>
  <c r="G27" i="25"/>
  <c r="C27" i="25"/>
  <c r="A27" i="25"/>
  <c r="G26" i="25"/>
  <c r="C26" i="25"/>
  <c r="G25" i="25"/>
  <c r="H25" i="25" s="1"/>
  <c r="H28" i="25" s="1"/>
  <c r="C25" i="25"/>
  <c r="G18" i="25"/>
  <c r="C15" i="25"/>
  <c r="C28" i="25" s="1"/>
  <c r="A13" i="25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12" i="25"/>
  <c r="M7" i="25"/>
  <c r="M28" i="25" s="1"/>
  <c r="F7" i="25"/>
  <c r="F28" i="25" s="1"/>
  <c r="E7" i="25"/>
  <c r="E28" i="25" s="1"/>
  <c r="N5" i="25"/>
  <c r="M5" i="25"/>
  <c r="L5" i="25"/>
  <c r="K5" i="25"/>
  <c r="J5" i="25"/>
  <c r="I5" i="25"/>
  <c r="H5" i="25"/>
  <c r="G5" i="25"/>
  <c r="F5" i="25"/>
  <c r="P5" i="25" s="1"/>
  <c r="E5" i="25"/>
  <c r="O5" i="25" s="1"/>
  <c r="C22" i="30" l="1"/>
  <c r="C22" i="26"/>
  <c r="C22" i="28"/>
  <c r="C22" i="27"/>
  <c r="C22" i="29"/>
  <c r="G28" i="25"/>
  <c r="N7" i="25"/>
  <c r="N28" i="25" s="1"/>
  <c r="D28" i="25" l="1"/>
  <c r="D23" i="26" l="1"/>
  <c r="D24" i="26"/>
  <c r="D29" i="26" l="1"/>
  <c r="D21" i="27" l="1"/>
  <c r="D19" i="27"/>
  <c r="D18" i="27"/>
  <c r="D16" i="27"/>
  <c r="D15" i="27"/>
  <c r="D13" i="27"/>
  <c r="D12" i="27"/>
  <c r="D17" i="27" l="1"/>
  <c r="D20" i="27"/>
  <c r="D14" i="27"/>
  <c r="D18" i="26" l="1"/>
  <c r="D20" i="26" l="1"/>
  <c r="D21" i="26" l="1"/>
  <c r="D19" i="26" l="1"/>
  <c r="D17" i="26" l="1"/>
  <c r="D11" i="26" l="1"/>
  <c r="D16" i="26"/>
  <c r="D13" i="26"/>
  <c r="D14" i="26"/>
  <c r="D15" i="26"/>
  <c r="D12" i="26" l="1"/>
  <c r="D22" i="26" s="1"/>
</calcChain>
</file>

<file path=xl/comments1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2.xml><?xml version="1.0" encoding="utf-8"?>
<comments xmlns="http://schemas.openxmlformats.org/spreadsheetml/2006/main">
  <authors>
    <author>Ekonom6</author>
  </authors>
  <commentLis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3.xml><?xml version="1.0" encoding="utf-8"?>
<comments xmlns="http://schemas.openxmlformats.org/spreadsheetml/2006/main">
  <authors>
    <author>Ekonom6</author>
  </authors>
  <commentLis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4.xml><?xml version="1.0" encoding="utf-8"?>
<comments xmlns="http://schemas.openxmlformats.org/spreadsheetml/2006/main">
  <authors>
    <author>Ekonom6</author>
  </authors>
  <commentLis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5.xml><?xml version="1.0" encoding="utf-8"?>
<comments xmlns="http://schemas.openxmlformats.org/spreadsheetml/2006/main">
  <authors>
    <author>Ekonom6</author>
  </authors>
  <commentLis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6.xml><?xml version="1.0" encoding="utf-8"?>
<comments xmlns="http://schemas.openxmlformats.org/spreadsheetml/2006/main">
  <authors>
    <author>Ekonom6</author>
  </authors>
  <commentLis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7.xml><?xml version="1.0" encoding="utf-8"?>
<comments xmlns="http://schemas.openxmlformats.org/spreadsheetml/2006/main">
  <authors>
    <author>Ekonom6</author>
  </authors>
  <commentLis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sharedStrings.xml><?xml version="1.0" encoding="utf-8"?>
<sst xmlns="http://schemas.openxmlformats.org/spreadsheetml/2006/main" count="1204" uniqueCount="79">
  <si>
    <t>Информация  о задолженности населения и управляющих организаций (ТСЖ) за потребленные жилищно-коммунальные услуги.</t>
  </si>
  <si>
    <t>тыс.руб.</t>
  </si>
  <si>
    <t>№ п/п</t>
  </si>
  <si>
    <t>Наименование</t>
  </si>
  <si>
    <t>Задолженность населения перед управляющими организациями и ТСЖ за ЖКУ (коммунальные услуги и содержание)</t>
  </si>
  <si>
    <t>Задолженность перед МУ ПОК и ТС за КУ</t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</si>
  <si>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ООО "УК "Нарьян-Марстрой" за КУ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</si>
  <si>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ГУП НАО "Нарьян-Марская электростанция" 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</si>
  <si>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ОАО "Нарьян-Марокргаз"  </t>
    </r>
  </si>
  <si>
    <t xml:space="preserve">Задолженность перед ГУП НАО "Ненецкая коммунальная компания" </t>
  </si>
  <si>
    <t>за коммунальные услуги</t>
  </si>
  <si>
    <t xml:space="preserve"> управляющих организаций за потребленные услуги на собственные нужды</t>
  </si>
  <si>
    <t>Население всего, в т.ч.</t>
  </si>
  <si>
    <t>Х</t>
  </si>
  <si>
    <t>1.1.</t>
  </si>
  <si>
    <t>- Непосредственное управление</t>
  </si>
  <si>
    <t>1.2.</t>
  </si>
  <si>
    <t>- Прямые договора, невыбранный способ управления</t>
  </si>
  <si>
    <t>1.3.</t>
  </si>
  <si>
    <t>- ИЖД</t>
  </si>
  <si>
    <t>ООО "Коми-Сервис"</t>
  </si>
  <si>
    <t>-</t>
  </si>
  <si>
    <t>ТСЖ "Дворянское гнездо"</t>
  </si>
  <si>
    <t>ООО "Базис"</t>
  </si>
  <si>
    <t>ООО "Ненецкая управляющая компания"</t>
  </si>
  <si>
    <t>ООО "УК "Нарьян-Марстрой"</t>
  </si>
  <si>
    <t xml:space="preserve"> -</t>
  </si>
  <si>
    <t xml:space="preserve">Нарьян-Марское МУ ПОК и ТС </t>
  </si>
  <si>
    <t xml:space="preserve"> Х</t>
  </si>
  <si>
    <t xml:space="preserve"> - </t>
  </si>
  <si>
    <t>ООО УК "ПОК и ТС"</t>
  </si>
  <si>
    <t>ООО "Наш дом"</t>
  </si>
  <si>
    <t>ООО "Аврора"</t>
  </si>
  <si>
    <t xml:space="preserve">ООО УК "Уютный дом" </t>
  </si>
  <si>
    <t>ООО "Содружество"</t>
  </si>
  <si>
    <t>ООО УК "МКД-Сервис"</t>
  </si>
  <si>
    <t>ООО "Успех"</t>
  </si>
  <si>
    <t>ООО "Служба Заказчика"</t>
  </si>
  <si>
    <t>ОАО "Нарьян-Марстрой"</t>
  </si>
  <si>
    <t>ООО "УК "Служба заказчика"</t>
  </si>
  <si>
    <t>Всего</t>
  </si>
  <si>
    <t>Примечание:</t>
  </si>
  <si>
    <t>Графа 4 строка 6, графа 8 - данные указаны по состоянию на 01.05.2019 в связи с отсутствием информации от организации</t>
  </si>
  <si>
    <t>http://www.adm-nmar.ru/deyatelnost/zhilishchno-kommunalnaya-sfera/predostavlenie-kommunalnykh-uslug-/</t>
  </si>
  <si>
    <t>ТСЖ "Комфорт"  - Нарьян-Марским МУ ПОК и ТС задолженность списана, МКД под управлением нет.</t>
  </si>
  <si>
    <t>ООО "Базис-Сервис" исключено из списка, т.к. организация ликвидирована 30.04.2019</t>
  </si>
  <si>
    <t>ТСЖ "Служба заказчика" исключено из списка , т.к. организация ликвидирована 25.08.2017 года</t>
  </si>
  <si>
    <t>задолженность ТСЖ "Служба заказчика" перед Нарьян-Марским МУ ПОК и ТС списана, т.к. исключены из реестра налогоплательщиков в августе 2017 г.</t>
  </si>
  <si>
    <t>Задолженность ООО "Служба заказчика" и ООО "Базис-Сервис" перед ГУП НАО "Нарьян-Марская электростанция" списана.</t>
  </si>
  <si>
    <t>Графа 13,14 строка 1 - данные указаны по состоянию на 01.05.2018, т.к. организация находится в процессе ликвидации.</t>
  </si>
  <si>
    <t>ООО "Коми-Сервис": строка 2 графа 3 - данные на начало года откорректированы, пояснительную представят позднее, т.к. директор в отпуске.</t>
  </si>
  <si>
    <t>ООО "Наш дом": Данные на чало года откорректированы, пояснительная записка представлена №40 от 03.06.2020</t>
  </si>
  <si>
    <t>Графа 3,4 строка 2, 9 - данные без учета корректировки, ввиду отсутствия официально исправленной информации от организаций.</t>
  </si>
  <si>
    <t>ООО ЭНБИО"</t>
  </si>
  <si>
    <t xml:space="preserve"> 01.01.2021</t>
  </si>
  <si>
    <t>Графа 3,4 строка 16,17-  данные указаны по состоянию на 01.01.2015, т.к. организации находятся в процессе ликвидации</t>
  </si>
  <si>
    <t>Графа 3,4 строка 18 - данные указаны по состоянию на 01.04.2018, т.к. организация находится в процессе ликвидации.</t>
  </si>
  <si>
    <t>Графа 4 строка 14 - данные указаны по состоянию на 01.04.2021 г.</t>
  </si>
  <si>
    <t>Графа 4 строка 12 - данные указаны по состоянию на 01.12.2021 г.</t>
  </si>
  <si>
    <t xml:space="preserve"> 01.01.2022</t>
  </si>
  <si>
    <t>ООО "УК "Нарьян-Марстрой": организация ликвидирована 03.09.2021г.</t>
  </si>
  <si>
    <t>ООО "УК "Служба Заказчика": организация ликвидирована 25.12.2020г.</t>
  </si>
  <si>
    <t>ООО "Служба Заказчика": организация ликвидирована 29.09.2020г.</t>
  </si>
  <si>
    <t>ОАО "Нарьян-Марокргаз": организация ликвидирована 23.11.2021г.</t>
  </si>
  <si>
    <t>Графа 3,4 строка 18 - данные указаны по состоянию на 01.04.2018 г., организация ликвидирована 25.12.2020г.</t>
  </si>
  <si>
    <t>Информация  о задолженности населения и управляющих организаций (ТСЖ) за потребленные жилищно-коммунальные услуги</t>
  </si>
  <si>
    <t>Графа 4 строка 12 - данные указаны по состоянию на 01.04.2021 г. ввиду отсутствия информации от организации.</t>
  </si>
  <si>
    <t>Графа 3,4 строка 13, 14 - данные указаны по состоянию на 01.08.2020 г. Организации находятся на стадии ликвидации.</t>
  </si>
  <si>
    <t>Графа 3,4 строка 15 - данные указаны по состоянию на 01.01.2015 г., организация находится на стадии ликвидации.</t>
  </si>
  <si>
    <t>Графа 3,4 строка 17 - данные указаны по состоянию на 01.01.2015 г., организация ликвидирована 29.09.2020 г.</t>
  </si>
  <si>
    <t>Графа 3,4 строка 16 - данные указаны по состоянию на 01.05.2019г., организация ликвидирована 03.09.2021г.</t>
  </si>
  <si>
    <t>Графа 4 строка 12 - данные указаны по состоянию на 01.04.2021 ввиду отсутствия информации от организации;</t>
  </si>
  <si>
    <t>Графа 3,4 строка 13, 14 - данные указаны по состоянию на 01.08.2020, организации находятся на стадии ликвидации;</t>
  </si>
  <si>
    <t>Графа 3,4 строка 15 - данные указаны по состоянию на 01.01.2015, организация находится на стадии ликвидации;</t>
  </si>
  <si>
    <t>Графа 3,4 строка 16 - данные указаны по состоянию на 01.05.2019, организация ликвидирована 03.09.2021;</t>
  </si>
  <si>
    <t>Графа 3,4 строка 17 - данные указаны по состоянию на 01.01.2015, организация ликвидирована 29.09.2020;</t>
  </si>
  <si>
    <t>Графа 3,4 строка 18 - данные указаны по состоянию на 01.04.2018, организация ликвидирована 25.12.2020.</t>
  </si>
  <si>
    <t>Графа 3,4 строка 15 - данные указаны по состоянию на 01.01.2015, организация ликвидирована 09.02.2022;</t>
  </si>
  <si>
    <t xml:space="preserve">Задолженность перед ГУП НАО "Нарьян-Марская электростанция"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</si>
</sst>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43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</cellStyleXfs>
  <cellXfs count="20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1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4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14" fillId="0" borderId="0" xfId="0" applyFont="1" applyFill="1" applyBorder="1" applyAlignment="1">
      <alignment wrapText="1"/>
    </xf>
    <xf numFmtId="0" fontId="15" fillId="0" borderId="0" xfId="0" applyFont="1" applyFill="1"/>
    <xf numFmtId="4" fontId="3" fillId="0" borderId="0" xfId="0" applyNumberFormat="1" applyFont="1" applyFill="1" applyBorder="1"/>
    <xf numFmtId="0" fontId="6" fillId="0" borderId="0" xfId="1" applyFill="1" applyAlignment="1" applyProtection="1">
      <alignment horizontal="justify"/>
    </xf>
    <xf numFmtId="0" fontId="0" fillId="0" borderId="0" xfId="0" applyFill="1" applyBorder="1"/>
    <xf numFmtId="0" fontId="8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8" fillId="0" borderId="0" xfId="0" applyFont="1" applyFill="1"/>
    <xf numFmtId="0" fontId="9" fillId="0" borderId="0" xfId="0" applyFont="1" applyFill="1"/>
    <xf numFmtId="1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5" fillId="3" borderId="0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0" fillId="3" borderId="0" xfId="0" applyNumberFormat="1" applyFill="1"/>
    <xf numFmtId="4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0" xfId="0" applyNumberFormat="1" applyFont="1" applyFill="1"/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/>
    <xf numFmtId="0" fontId="0" fillId="2" borderId="0" xfId="0" applyFill="1"/>
    <xf numFmtId="4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4" fillId="0" borderId="1" xfId="5" applyNumberFormat="1" applyFont="1" applyFill="1" applyBorder="1" applyAlignment="1">
      <alignment horizontal="center" vertical="top" wrapText="1"/>
    </xf>
    <xf numFmtId="3" fontId="4" fillId="0" borderId="1" xfId="4" applyNumberFormat="1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horizontal="center" wrapText="1"/>
    </xf>
    <xf numFmtId="4" fontId="4" fillId="0" borderId="1" xfId="6" applyNumberFormat="1" applyFont="1" applyFill="1" applyBorder="1" applyAlignment="1">
      <alignment horizontal="center" wrapText="1"/>
    </xf>
    <xf numFmtId="4" fontId="4" fillId="0" borderId="1" xfId="7" applyNumberFormat="1" applyFont="1" applyFill="1" applyBorder="1" applyAlignment="1">
      <alignment horizontal="center" wrapText="1"/>
    </xf>
    <xf numFmtId="43" fontId="4" fillId="0" borderId="1" xfId="3" applyFont="1" applyBorder="1"/>
    <xf numFmtId="0" fontId="3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4" fontId="4" fillId="0" borderId="0" xfId="0" applyNumberFormat="1" applyFont="1" applyFill="1" applyBorder="1"/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4" fontId="20" fillId="0" borderId="0" xfId="0" applyNumberFormat="1" applyFont="1" applyFill="1"/>
    <xf numFmtId="0" fontId="4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wrapText="1"/>
    </xf>
    <xf numFmtId="4" fontId="18" fillId="3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/>
    </xf>
    <xf numFmtId="4" fontId="4" fillId="2" borderId="0" xfId="0" applyNumberFormat="1" applyFont="1" applyFill="1" applyBorder="1"/>
    <xf numFmtId="0" fontId="20" fillId="2" borderId="0" xfId="0" applyFont="1" applyFill="1"/>
    <xf numFmtId="0" fontId="18" fillId="0" borderId="0" xfId="0" applyFont="1" applyFill="1" applyBorder="1" applyAlignment="1">
      <alignment wrapText="1"/>
    </xf>
    <xf numFmtId="4" fontId="18" fillId="3" borderId="0" xfId="0" applyNumberFormat="1" applyFont="1" applyFill="1" applyBorder="1" applyAlignment="1">
      <alignment horizontal="center" vertical="center"/>
    </xf>
    <xf numFmtId="4" fontId="20" fillId="3" borderId="0" xfId="0" applyNumberFormat="1" applyFont="1" applyFill="1"/>
    <xf numFmtId="4" fontId="18" fillId="0" borderId="0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0" xfId="1" applyFont="1" applyFill="1" applyAlignment="1" applyProtection="1">
      <alignment horizontal="justify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Fill="1"/>
    <xf numFmtId="0" fontId="20" fillId="0" borderId="0" xfId="0" applyFont="1" applyFill="1" applyBorder="1"/>
    <xf numFmtId="0" fontId="21" fillId="0" borderId="0" xfId="0" applyFont="1" applyFill="1" applyBorder="1"/>
    <xf numFmtId="4" fontId="20" fillId="0" borderId="0" xfId="0" applyNumberFormat="1" applyFont="1" applyFill="1" applyBorder="1"/>
    <xf numFmtId="0" fontId="20" fillId="0" borderId="0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14" fontId="4" fillId="3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4" fontId="13" fillId="3" borderId="0" xfId="0" applyNumberFormat="1" applyFont="1" applyFill="1"/>
    <xf numFmtId="4" fontId="13" fillId="3" borderId="1" xfId="0" applyNumberFormat="1" applyFont="1" applyFill="1" applyBorder="1" applyAlignment="1">
      <alignment horizontal="center" vertical="center"/>
    </xf>
  </cellXfs>
  <cellStyles count="8">
    <cellStyle name="Гиперссылка" xfId="1" builtinId="8"/>
    <cellStyle name="Обычный" xfId="0" builtinId="0"/>
    <cellStyle name="Обычный 2" xfId="2"/>
    <cellStyle name="Обычный_0206" xfId="7"/>
    <cellStyle name="Обычный_1607" xfId="6"/>
    <cellStyle name="Обычный_Лист2" xfId="4"/>
    <cellStyle name="Обычный_Лист4" xf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85;&#1072;%20&#1089;&#1072;&#1081;&#1090;%20&#1087;&#1086;%20&#1055;&#1054;&#1050;&#1091;\2018\&#1079;&#1072;&#1076;&#1086;&#1083;&#1078;&#1077;&#1085;&#1085;&#1086;&#1089;&#1090;&#1100;%20&#1085;&#1072;&#1089;&#1077;&#1083;&#1077;&#1085;&#1080;&#1103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21\zadolgennost'%20naselenia%20pered%20U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85;&#1072;%20&#1089;&#1072;&#1081;&#1090;%20&#1087;&#1086;%20&#1055;&#1054;&#1050;&#1091;\2019\&#1079;&#1072;&#1076;&#1086;&#1083;&#1078;&#1077;&#1085;&#1085;&#1086;&#1089;&#1090;&#1100;%20&#1085;&#1072;&#1089;&#1077;&#1083;&#1077;&#1085;&#1080;&#1103;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85;&#1072;%20&#1089;&#1072;&#1081;&#1090;%20&#1087;&#1086;%20&#1055;&#1054;&#1050;&#1091;\2016\&#1079;&#1072;&#1076;&#1086;&#1083;&#1078;&#1077;&#1085;&#1085;&#1086;&#1089;&#1090;&#1100;%20&#1085;&#1072;&#1089;&#1077;&#1083;&#1077;&#1085;&#1080;&#1103;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85;&#1072;%20&#1089;&#1072;&#1081;&#1090;%20&#1087;&#1086;%20&#1055;&#1054;&#1050;&#1091;\2017\&#1079;&#1072;&#1076;&#1086;&#1083;&#1078;&#1077;&#1085;&#1085;&#1086;&#1089;&#1090;&#1100;%20&#1085;&#1072;&#1089;&#1077;&#1083;&#1077;&#1085;&#1080;&#1103;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22\zadolgennost'%20naselenia%20pered%20UK%20-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9;&#1087;&#1088;&#1072;&#1074;&#1083;&#1077;&#1085;&#1080;&#1077;%20&#1101;&#1082;&#1086;&#1085;&#1086;&#1084;&#1080;&#1095;&#1077;&#1089;&#1082;&#1086;&#1075;&#1086;%20&#1088;&#1072;&#1079;&#1074;&#1080;&#1090;&#1080;&#1103;/&#1058;&#1072;&#1088;&#1072;&#1083;&#1080;&#1085;&#1072;/%23&#1054;&#1058;&#1063;&#1045;&#1058;&#1067;/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/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/2022/zadolgennost'%20naselenia%20pered%20UK%20-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2.2018"/>
      <sheetName val="01.03.2018"/>
      <sheetName val="01.04.2018 "/>
      <sheetName val="01.05.2018"/>
      <sheetName val="01.06.2018"/>
      <sheetName val="01.07.2018"/>
      <sheetName val="01.08.2018"/>
      <sheetName val="01.09.2018"/>
      <sheetName val="01.10.2018 "/>
      <sheetName val="01.11.2018"/>
      <sheetName val="01.12.2018 "/>
      <sheetName val="01.01.2019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7">
          <cell r="N7">
            <v>2685.86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D7">
            <v>5464.92</v>
          </cell>
          <cell r="P7">
            <v>5464.92</v>
          </cell>
        </row>
        <row r="8">
          <cell r="P8">
            <v>674.30000000000109</v>
          </cell>
        </row>
        <row r="9">
          <cell r="P9">
            <v>13180.100000000004</v>
          </cell>
        </row>
        <row r="10">
          <cell r="P10">
            <v>12830.9</v>
          </cell>
        </row>
        <row r="11">
          <cell r="P11">
            <v>30846.329999999998</v>
          </cell>
        </row>
        <row r="12">
          <cell r="P12">
            <v>7017.3200000000043</v>
          </cell>
        </row>
        <row r="13">
          <cell r="P13">
            <v>1558.079</v>
          </cell>
        </row>
        <row r="14">
          <cell r="P14">
            <v>56898.778850000002</v>
          </cell>
        </row>
        <row r="15">
          <cell r="P15">
            <v>17029.099999999999</v>
          </cell>
        </row>
        <row r="16">
          <cell r="P16">
            <v>8118.4000000000005</v>
          </cell>
        </row>
        <row r="17">
          <cell r="P17">
            <v>6274.7909999999974</v>
          </cell>
        </row>
        <row r="18">
          <cell r="P18">
            <v>4017.674419999998</v>
          </cell>
        </row>
        <row r="19">
          <cell r="P19">
            <v>9250.8000000000029</v>
          </cell>
        </row>
        <row r="20">
          <cell r="P20">
            <v>3607.1000000000022</v>
          </cell>
        </row>
        <row r="21">
          <cell r="P21">
            <v>38062.04</v>
          </cell>
        </row>
        <row r="23">
          <cell r="P23">
            <v>4156.6099999999997</v>
          </cell>
        </row>
        <row r="24">
          <cell r="P24">
            <v>20182.28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2.2019"/>
      <sheetName val="01.03.2019 "/>
      <sheetName val="01.04.2019"/>
      <sheetName val="01.05.2019"/>
      <sheetName val="01.06.2019"/>
      <sheetName val="01.07.2019 "/>
      <sheetName val="01.08.2019"/>
      <sheetName val="01.09.2019"/>
      <sheetName val="01.10.2019"/>
      <sheetName val="01.11.2019"/>
      <sheetName val="01.12.2019"/>
      <sheetName val="01.01.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1">
          <cell r="D11">
            <v>5650.0309999999999</v>
          </cell>
        </row>
        <row r="15">
          <cell r="D15">
            <v>30846.32999999998</v>
          </cell>
        </row>
        <row r="24">
          <cell r="D24">
            <v>38062.04</v>
          </cell>
        </row>
        <row r="25">
          <cell r="D25">
            <v>4156.6099999999997</v>
          </cell>
        </row>
        <row r="26">
          <cell r="D26">
            <v>20182.28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2016"/>
      <sheetName val="01.02.2016"/>
      <sheetName val="01.03.2016"/>
      <sheetName val="01.04.2016"/>
      <sheetName val="01.05.2016"/>
      <sheetName val="01.06.2016"/>
      <sheetName val="01.07.2016"/>
      <sheetName val="01.08.2016"/>
      <sheetName val="01.09.2016"/>
      <sheetName val="01.10.2016"/>
      <sheetName val="01.11.2016"/>
      <sheetName val="01.12.2016"/>
      <sheetName val="01.01.2017"/>
    </sheetNames>
    <sheetDataSet>
      <sheetData sheetId="0" refreshError="1">
        <row r="7">
          <cell r="J7">
            <v>17635.34</v>
          </cell>
        </row>
        <row r="18">
          <cell r="H18" t="str">
            <v>-</v>
          </cell>
        </row>
        <row r="19">
          <cell r="H19" t="str">
            <v>-</v>
          </cell>
        </row>
        <row r="24">
          <cell r="H24" t="str">
            <v>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2017"/>
      <sheetName val="01.02.2017"/>
      <sheetName val="01.03.2017"/>
      <sheetName val="01.04.2017"/>
      <sheetName val="01.05.2017"/>
      <sheetName val="01.06.2017"/>
      <sheetName val="01.07.2017 "/>
      <sheetName val="01.08.2017 "/>
      <sheetName val="01.09.2017"/>
      <sheetName val="01.10.2017"/>
      <sheetName val="01.11.2017 "/>
      <sheetName val="01.12.2017"/>
      <sheetName val="01.01.2018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7">
          <cell r="J7">
            <v>16771.509999999998</v>
          </cell>
        </row>
        <row r="23">
          <cell r="H23">
            <v>3575.81</v>
          </cell>
        </row>
      </sheetData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 refreshError="1">
        <row r="7">
          <cell r="H7">
            <v>780.8</v>
          </cell>
          <cell r="I7">
            <v>764.8</v>
          </cell>
        </row>
        <row r="8">
          <cell r="H8">
            <v>13290.699999999999</v>
          </cell>
          <cell r="I8">
            <v>13499.800000000001</v>
          </cell>
        </row>
        <row r="9">
          <cell r="H9">
            <v>12918.499999999998</v>
          </cell>
          <cell r="I9">
            <v>13039.4</v>
          </cell>
        </row>
        <row r="10">
          <cell r="H10">
            <v>6802.6</v>
          </cell>
          <cell r="I10">
            <v>6717.9999999999991</v>
          </cell>
        </row>
        <row r="11">
          <cell r="H11">
            <v>1558.08</v>
          </cell>
          <cell r="I11">
            <v>1558.08</v>
          </cell>
        </row>
        <row r="12">
          <cell r="H12">
            <v>58148.58</v>
          </cell>
          <cell r="I12">
            <v>58236.34</v>
          </cell>
        </row>
        <row r="13">
          <cell r="H13">
            <v>8285.9000000000015</v>
          </cell>
          <cell r="I13">
            <v>8306.4</v>
          </cell>
        </row>
        <row r="14">
          <cell r="H14">
            <v>6649.13</v>
          </cell>
          <cell r="I14">
            <v>6728.1200000000008</v>
          </cell>
        </row>
        <row r="15">
          <cell r="H15">
            <v>4242.8499999999995</v>
          </cell>
          <cell r="I15">
            <v>4336.6399999999994</v>
          </cell>
        </row>
        <row r="16">
          <cell r="H16">
            <v>4120.1000000000004</v>
          </cell>
          <cell r="I16">
            <v>4406.7999999999993</v>
          </cell>
        </row>
        <row r="17">
          <cell r="H17">
            <v>9250.7999999999993</v>
          </cell>
          <cell r="I17">
            <v>9250.7999999999993</v>
          </cell>
        </row>
        <row r="18">
          <cell r="H18">
            <v>5464.92</v>
          </cell>
          <cell r="I18">
            <v>5464.92</v>
          </cell>
        </row>
        <row r="19">
          <cell r="H19">
            <v>17029.099999999999</v>
          </cell>
          <cell r="I19">
            <v>17029.100000000002</v>
          </cell>
        </row>
        <row r="21">
          <cell r="I21">
            <v>4156.6099999999997</v>
          </cell>
        </row>
        <row r="22">
          <cell r="I22">
            <v>30846.329999999998</v>
          </cell>
        </row>
        <row r="23">
          <cell r="I23">
            <v>38062.04</v>
          </cell>
        </row>
        <row r="24">
          <cell r="I24">
            <v>20182.28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J7">
            <v>726.09999999999991</v>
          </cell>
          <cell r="K7">
            <v>716.39999999999986</v>
          </cell>
          <cell r="L7">
            <v>677.1</v>
          </cell>
          <cell r="M7">
            <v>616.40000000000055</v>
          </cell>
        </row>
        <row r="8">
          <cell r="J8">
            <v>13561.4</v>
          </cell>
          <cell r="K8">
            <v>13178.400000000001</v>
          </cell>
          <cell r="L8">
            <v>13434.4</v>
          </cell>
          <cell r="M8">
            <v>13185.400000000001</v>
          </cell>
        </row>
        <row r="9">
          <cell r="J9">
            <v>13282.9</v>
          </cell>
          <cell r="K9">
            <v>13342.500000000002</v>
          </cell>
          <cell r="L9">
            <v>13643.400000000001</v>
          </cell>
          <cell r="M9">
            <v>13734.900000000003</v>
          </cell>
        </row>
        <row r="10">
          <cell r="J10">
            <v>6656.6999999999989</v>
          </cell>
          <cell r="K10">
            <v>6543.7000000000007</v>
          </cell>
          <cell r="L10">
            <v>6354.4000000000015</v>
          </cell>
          <cell r="M10">
            <v>6313.4000000000015</v>
          </cell>
        </row>
        <row r="11">
          <cell r="J11">
            <v>1558.08</v>
          </cell>
          <cell r="K11">
            <v>1558.08</v>
          </cell>
          <cell r="L11">
            <v>1558.08</v>
          </cell>
          <cell r="M11">
            <v>1558.08</v>
          </cell>
        </row>
        <row r="12">
          <cell r="J12">
            <v>57764.130000000005</v>
          </cell>
          <cell r="K12">
            <v>57568.95</v>
          </cell>
          <cell r="L12">
            <v>56551.130000000005</v>
          </cell>
          <cell r="M12">
            <v>55227.41</v>
          </cell>
        </row>
        <row r="13">
          <cell r="J13">
            <v>8357.1999999999989</v>
          </cell>
          <cell r="K13">
            <v>8324.6999999999989</v>
          </cell>
          <cell r="L13">
            <v>8359.6999999999971</v>
          </cell>
          <cell r="M13">
            <v>8429.3999999999978</v>
          </cell>
        </row>
        <row r="14">
          <cell r="J14">
            <v>7036.6800000000021</v>
          </cell>
          <cell r="K14">
            <v>7268.9000000000015</v>
          </cell>
          <cell r="L14">
            <v>7441.8169999999991</v>
          </cell>
          <cell r="M14">
            <v>7352.1469999999999</v>
          </cell>
        </row>
        <row r="15">
          <cell r="J15">
            <v>4374.51</v>
          </cell>
          <cell r="K15">
            <v>4368.6799999999985</v>
          </cell>
          <cell r="L15">
            <v>4016.9900000000002</v>
          </cell>
          <cell r="M15">
            <v>4102.4399999999987</v>
          </cell>
        </row>
        <row r="16">
          <cell r="J16">
            <v>4646.5999999999995</v>
          </cell>
          <cell r="K16">
            <v>4792.5</v>
          </cell>
          <cell r="L16">
            <v>5444.5999999999995</v>
          </cell>
          <cell r="M16">
            <v>5788.5</v>
          </cell>
        </row>
        <row r="17">
          <cell r="J17">
            <v>9250.7999999999993</v>
          </cell>
          <cell r="K17">
            <v>9250.7999999999993</v>
          </cell>
          <cell r="L17">
            <v>9250.7999999999993</v>
          </cell>
          <cell r="M17">
            <v>9250.7999999999993</v>
          </cell>
        </row>
        <row r="18">
          <cell r="J18">
            <v>5464.92</v>
          </cell>
          <cell r="K18">
            <v>5464.92</v>
          </cell>
          <cell r="M18">
            <v>5464.92</v>
          </cell>
        </row>
        <row r="19">
          <cell r="J19">
            <v>17029.100000000002</v>
          </cell>
          <cell r="K19">
            <v>17029.100000000002</v>
          </cell>
          <cell r="M19">
            <v>17029.100000000002</v>
          </cell>
        </row>
        <row r="21">
          <cell r="J21">
            <v>4156.6099999999997</v>
          </cell>
          <cell r="K21">
            <v>4156.6099999999997</v>
          </cell>
          <cell r="M21">
            <v>4156.6099999999997</v>
          </cell>
        </row>
        <row r="22">
          <cell r="J22">
            <v>30846.329999999998</v>
          </cell>
          <cell r="K22">
            <v>30846.329999999998</v>
          </cell>
          <cell r="M22">
            <v>30846.329999999998</v>
          </cell>
        </row>
        <row r="23">
          <cell r="J23">
            <v>38062.04</v>
          </cell>
          <cell r="K23">
            <v>38062.04</v>
          </cell>
          <cell r="M23">
            <v>38062.04</v>
          </cell>
        </row>
        <row r="24">
          <cell r="J24">
            <v>20182.28</v>
          </cell>
          <cell r="K24">
            <v>20182.28</v>
          </cell>
          <cell r="M24">
            <v>20182.28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7.42578125" style="1" customWidth="1"/>
    <col min="2" max="2" width="32.5703125" style="1" customWidth="1"/>
    <col min="3" max="3" width="12.7109375" style="1" customWidth="1"/>
    <col min="4" max="4" width="14" style="1" customWidth="1"/>
    <col min="5" max="5" width="14.5703125" style="1" customWidth="1"/>
    <col min="6" max="6" width="12.42578125" style="1" customWidth="1"/>
    <col min="7" max="7" width="14.42578125" style="1" customWidth="1"/>
    <col min="8" max="9" width="12.7109375" style="1" customWidth="1"/>
    <col min="10" max="11" width="11.7109375" style="1" customWidth="1"/>
    <col min="12" max="12" width="13.42578125" style="1" customWidth="1"/>
    <col min="13" max="13" width="11.7109375" style="1" customWidth="1"/>
    <col min="14" max="16" width="13.5703125" style="1" customWidth="1"/>
    <col min="17" max="17" width="14.85546875" style="1" customWidth="1"/>
    <col min="18" max="18" width="15" style="1" customWidth="1"/>
    <col min="19" max="16384" width="9.140625" style="1"/>
  </cols>
  <sheetData>
    <row r="1" spans="1:18" ht="30.75" customHeight="1" x14ac:dyDescent="0.2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55"/>
      <c r="P1" s="55"/>
    </row>
    <row r="2" spans="1:18" x14ac:dyDescent="0.25">
      <c r="O2" s="2"/>
      <c r="P2" s="2" t="s">
        <v>1</v>
      </c>
    </row>
    <row r="3" spans="1:18" ht="51" customHeight="1" x14ac:dyDescent="0.25">
      <c r="A3" s="158" t="s">
        <v>2</v>
      </c>
      <c r="B3" s="158" t="s">
        <v>3</v>
      </c>
      <c r="C3" s="159" t="s">
        <v>4</v>
      </c>
      <c r="D3" s="160"/>
      <c r="E3" s="159" t="s">
        <v>5</v>
      </c>
      <c r="F3" s="160"/>
      <c r="G3" s="163" t="s">
        <v>6</v>
      </c>
      <c r="H3" s="164"/>
      <c r="I3" s="167" t="s">
        <v>7</v>
      </c>
      <c r="J3" s="168"/>
      <c r="K3" s="168"/>
      <c r="L3" s="169"/>
      <c r="M3" s="170" t="s">
        <v>8</v>
      </c>
      <c r="N3" s="170"/>
      <c r="O3" s="158" t="s">
        <v>9</v>
      </c>
      <c r="P3" s="158"/>
      <c r="Q3" s="178"/>
      <c r="R3" s="178"/>
    </row>
    <row r="4" spans="1:18" ht="72" customHeight="1" x14ac:dyDescent="0.25">
      <c r="A4" s="158"/>
      <c r="B4" s="158"/>
      <c r="C4" s="161"/>
      <c r="D4" s="162"/>
      <c r="E4" s="161"/>
      <c r="F4" s="162"/>
      <c r="G4" s="165"/>
      <c r="H4" s="166"/>
      <c r="I4" s="179" t="s">
        <v>10</v>
      </c>
      <c r="J4" s="180"/>
      <c r="K4" s="179" t="s">
        <v>11</v>
      </c>
      <c r="L4" s="180"/>
      <c r="M4" s="170" t="s">
        <v>10</v>
      </c>
      <c r="N4" s="170"/>
      <c r="O4" s="170" t="s">
        <v>10</v>
      </c>
      <c r="P4" s="170"/>
      <c r="Q4" s="181"/>
      <c r="R4" s="182"/>
    </row>
    <row r="5" spans="1:18" ht="15" customHeight="1" x14ac:dyDescent="0.25">
      <c r="A5" s="158"/>
      <c r="B5" s="158"/>
      <c r="C5" s="56" t="s">
        <v>54</v>
      </c>
      <c r="D5" s="33">
        <v>44562</v>
      </c>
      <c r="E5" s="56" t="str">
        <f>C5</f>
        <v xml:space="preserve"> 01.01.2021</v>
      </c>
      <c r="F5" s="33">
        <f>D5</f>
        <v>44562</v>
      </c>
      <c r="G5" s="54" t="str">
        <f>C5</f>
        <v xml:space="preserve"> 01.01.2021</v>
      </c>
      <c r="H5" s="3">
        <f>D5</f>
        <v>44562</v>
      </c>
      <c r="I5" s="3" t="str">
        <f>C5</f>
        <v xml:space="preserve"> 01.01.2021</v>
      </c>
      <c r="J5" s="3">
        <f>D5</f>
        <v>44562</v>
      </c>
      <c r="K5" s="3" t="str">
        <f>C5</f>
        <v xml:space="preserve"> 01.01.2021</v>
      </c>
      <c r="L5" s="3">
        <f>D5</f>
        <v>44562</v>
      </c>
      <c r="M5" s="54" t="str">
        <f>C5</f>
        <v xml:space="preserve"> 01.01.2021</v>
      </c>
      <c r="N5" s="3">
        <f>D5</f>
        <v>44562</v>
      </c>
      <c r="O5" s="54" t="str">
        <f>E5</f>
        <v xml:space="preserve"> 01.01.2021</v>
      </c>
      <c r="P5" s="3">
        <f>F5</f>
        <v>44562</v>
      </c>
      <c r="Q5" s="181"/>
      <c r="R5" s="181"/>
    </row>
    <row r="6" spans="1:18" ht="15.75" customHeight="1" x14ac:dyDescent="0.25">
      <c r="A6" s="54">
        <v>1</v>
      </c>
      <c r="B6" s="54">
        <v>2</v>
      </c>
      <c r="C6" s="56">
        <v>3</v>
      </c>
      <c r="D6" s="56">
        <v>4</v>
      </c>
      <c r="E6" s="54">
        <v>5</v>
      </c>
      <c r="F6" s="54">
        <v>6</v>
      </c>
      <c r="G6" s="54">
        <v>7</v>
      </c>
      <c r="H6" s="54">
        <v>8</v>
      </c>
      <c r="I6" s="4">
        <v>9</v>
      </c>
      <c r="J6" s="4">
        <v>10</v>
      </c>
      <c r="K6" s="4">
        <v>11</v>
      </c>
      <c r="L6" s="54">
        <v>12</v>
      </c>
      <c r="M6" s="54">
        <v>13</v>
      </c>
      <c r="N6" s="54">
        <v>14</v>
      </c>
      <c r="O6" s="54">
        <v>15</v>
      </c>
      <c r="P6" s="54">
        <v>16</v>
      </c>
      <c r="Q6" s="57"/>
      <c r="R6" s="57"/>
    </row>
    <row r="7" spans="1:18" ht="15.75" x14ac:dyDescent="0.25">
      <c r="A7" s="5">
        <v>1</v>
      </c>
      <c r="B7" s="6" t="s">
        <v>12</v>
      </c>
      <c r="C7" s="34" t="s">
        <v>13</v>
      </c>
      <c r="D7" s="34" t="s">
        <v>13</v>
      </c>
      <c r="E7" s="7">
        <f>E8+E10+E9</f>
        <v>76856.359219999998</v>
      </c>
      <c r="F7" s="7">
        <f>F8+F10+F9</f>
        <v>113595.37115000001</v>
      </c>
      <c r="G7" s="7" t="s">
        <v>13</v>
      </c>
      <c r="H7" s="7" t="s">
        <v>13</v>
      </c>
      <c r="I7" s="8">
        <v>22304</v>
      </c>
      <c r="J7" s="43">
        <v>26503</v>
      </c>
      <c r="K7" s="42" t="s">
        <v>13</v>
      </c>
      <c r="L7" s="42"/>
      <c r="M7" s="8">
        <f>'[1]01.05.2018'!N7</f>
        <v>2685.86</v>
      </c>
      <c r="N7" s="37">
        <f>M7</f>
        <v>2685.86</v>
      </c>
      <c r="O7" s="35">
        <v>12938.26</v>
      </c>
      <c r="P7" s="36">
        <v>14960.69</v>
      </c>
      <c r="Q7" s="24"/>
      <c r="R7" s="24"/>
    </row>
    <row r="8" spans="1:18" ht="17.25" customHeight="1" x14ac:dyDescent="0.25">
      <c r="A8" s="9" t="s">
        <v>14</v>
      </c>
      <c r="B8" s="10" t="s">
        <v>15</v>
      </c>
      <c r="C8" s="34" t="s">
        <v>13</v>
      </c>
      <c r="D8" s="34" t="s">
        <v>13</v>
      </c>
      <c r="E8" s="41">
        <v>3565.9875000000002</v>
      </c>
      <c r="F8" s="41">
        <v>3182.6506899999999</v>
      </c>
      <c r="G8" s="7" t="s">
        <v>13</v>
      </c>
      <c r="H8" s="7" t="s">
        <v>13</v>
      </c>
      <c r="I8" s="42" t="s">
        <v>13</v>
      </c>
      <c r="J8" s="42" t="s">
        <v>13</v>
      </c>
      <c r="K8" s="42" t="s">
        <v>13</v>
      </c>
      <c r="L8" s="42"/>
      <c r="M8" s="7" t="s">
        <v>13</v>
      </c>
      <c r="N8" s="34" t="s">
        <v>13</v>
      </c>
      <c r="O8" s="34" t="s">
        <v>13</v>
      </c>
      <c r="P8" s="34" t="s">
        <v>13</v>
      </c>
      <c r="Q8" s="24"/>
      <c r="R8" s="20"/>
    </row>
    <row r="9" spans="1:18" ht="44.25" customHeight="1" x14ac:dyDescent="0.25">
      <c r="A9" s="9" t="s">
        <v>16</v>
      </c>
      <c r="B9" s="11" t="s">
        <v>17</v>
      </c>
      <c r="C9" s="34" t="s">
        <v>13</v>
      </c>
      <c r="D9" s="34" t="s">
        <v>13</v>
      </c>
      <c r="E9" s="7">
        <v>73193.207339999994</v>
      </c>
      <c r="F9" s="7">
        <v>110299.6618</v>
      </c>
      <c r="G9" s="7" t="s">
        <v>13</v>
      </c>
      <c r="H9" s="7" t="s">
        <v>13</v>
      </c>
      <c r="I9" s="42" t="s">
        <v>13</v>
      </c>
      <c r="J9" s="42" t="s">
        <v>13</v>
      </c>
      <c r="K9" s="42" t="s">
        <v>13</v>
      </c>
      <c r="L9" s="42"/>
      <c r="M9" s="7" t="s">
        <v>13</v>
      </c>
      <c r="N9" s="34" t="s">
        <v>13</v>
      </c>
      <c r="O9" s="34" t="s">
        <v>13</v>
      </c>
      <c r="P9" s="34" t="s">
        <v>13</v>
      </c>
      <c r="Q9" s="24"/>
      <c r="R9" s="20"/>
    </row>
    <row r="10" spans="1:18" ht="15.75" x14ac:dyDescent="0.25">
      <c r="A10" s="9" t="s">
        <v>18</v>
      </c>
      <c r="B10" s="12" t="s">
        <v>19</v>
      </c>
      <c r="C10" s="34" t="s">
        <v>13</v>
      </c>
      <c r="D10" s="34" t="s">
        <v>13</v>
      </c>
      <c r="E10" s="41">
        <v>97.164379999999994</v>
      </c>
      <c r="F10" s="41">
        <v>113.05866</v>
      </c>
      <c r="G10" s="7" t="s">
        <v>13</v>
      </c>
      <c r="H10" s="7" t="s">
        <v>13</v>
      </c>
      <c r="I10" s="42" t="s">
        <v>13</v>
      </c>
      <c r="J10" s="42" t="s">
        <v>13</v>
      </c>
      <c r="K10" s="42" t="s">
        <v>13</v>
      </c>
      <c r="L10" s="42"/>
      <c r="M10" s="7" t="s">
        <v>13</v>
      </c>
      <c r="N10" s="34" t="s">
        <v>13</v>
      </c>
      <c r="O10" s="34" t="s">
        <v>13</v>
      </c>
      <c r="P10" s="34" t="s">
        <v>13</v>
      </c>
      <c r="Q10" s="24"/>
      <c r="R10" s="20"/>
    </row>
    <row r="11" spans="1:18" ht="15.75" x14ac:dyDescent="0.25">
      <c r="A11" s="9">
        <v>2</v>
      </c>
      <c r="B11" s="13" t="s">
        <v>20</v>
      </c>
      <c r="C11" s="34">
        <v>5464.92</v>
      </c>
      <c r="D11" s="34">
        <f>[2]Свод!$P$7</f>
        <v>5464.92</v>
      </c>
      <c r="E11" s="41">
        <v>15889</v>
      </c>
      <c r="F11" s="41">
        <v>15889</v>
      </c>
      <c r="G11" s="7" t="s">
        <v>21</v>
      </c>
      <c r="H11" s="7" t="s">
        <v>21</v>
      </c>
      <c r="I11" s="42" t="s">
        <v>13</v>
      </c>
      <c r="J11" s="42" t="s">
        <v>13</v>
      </c>
      <c r="K11" s="42">
        <v>0</v>
      </c>
      <c r="L11" s="42">
        <v>0</v>
      </c>
      <c r="M11" s="7" t="s">
        <v>13</v>
      </c>
      <c r="N11" s="34" t="s">
        <v>13</v>
      </c>
      <c r="O11" s="34" t="s">
        <v>13</v>
      </c>
      <c r="P11" s="34" t="s">
        <v>13</v>
      </c>
      <c r="Q11" s="24"/>
      <c r="R11" s="24"/>
    </row>
    <row r="12" spans="1:18" ht="15.75" x14ac:dyDescent="0.25">
      <c r="A12" s="9">
        <f>A11+1</f>
        <v>3</v>
      </c>
      <c r="B12" s="13" t="s">
        <v>22</v>
      </c>
      <c r="C12" s="34">
        <v>588.1</v>
      </c>
      <c r="D12" s="34">
        <f>[2]Свод!$P$8</f>
        <v>674.30000000000109</v>
      </c>
      <c r="E12" s="41">
        <v>239</v>
      </c>
      <c r="F12" s="41">
        <v>339</v>
      </c>
      <c r="G12" s="7" t="s">
        <v>21</v>
      </c>
      <c r="H12" s="7" t="s">
        <v>21</v>
      </c>
      <c r="I12" s="42" t="s">
        <v>13</v>
      </c>
      <c r="J12" s="42" t="s">
        <v>13</v>
      </c>
      <c r="K12" s="42">
        <v>0</v>
      </c>
      <c r="L12" s="42">
        <v>0</v>
      </c>
      <c r="M12" s="7" t="s">
        <v>13</v>
      </c>
      <c r="N12" s="34" t="s">
        <v>13</v>
      </c>
      <c r="O12" s="34" t="s">
        <v>13</v>
      </c>
      <c r="P12" s="34" t="s">
        <v>13</v>
      </c>
      <c r="Q12" s="24"/>
      <c r="R12" s="24"/>
    </row>
    <row r="13" spans="1:18" ht="18" customHeight="1" x14ac:dyDescent="0.25">
      <c r="A13" s="9">
        <f>A12+1</f>
        <v>4</v>
      </c>
      <c r="B13" s="13" t="s">
        <v>23</v>
      </c>
      <c r="C13" s="34">
        <v>15202.4</v>
      </c>
      <c r="D13" s="34">
        <f>[2]Свод!$P$9</f>
        <v>13180.100000000004</v>
      </c>
      <c r="E13" s="41">
        <v>18286</v>
      </c>
      <c r="F13" s="41">
        <v>15875</v>
      </c>
      <c r="G13" s="7" t="s">
        <v>21</v>
      </c>
      <c r="H13" s="7" t="s">
        <v>21</v>
      </c>
      <c r="I13" s="42" t="s">
        <v>13</v>
      </c>
      <c r="J13" s="42" t="s">
        <v>13</v>
      </c>
      <c r="K13" s="42">
        <v>25.09</v>
      </c>
      <c r="L13" s="42">
        <v>73.069999999999993</v>
      </c>
      <c r="M13" s="7" t="s">
        <v>13</v>
      </c>
      <c r="N13" s="34" t="s">
        <v>13</v>
      </c>
      <c r="O13" s="34" t="s">
        <v>13</v>
      </c>
      <c r="P13" s="34" t="s">
        <v>13</v>
      </c>
      <c r="Q13" s="24"/>
      <c r="R13" s="24"/>
    </row>
    <row r="14" spans="1:18" ht="31.5" x14ac:dyDescent="0.25">
      <c r="A14" s="9">
        <f>A13+1</f>
        <v>5</v>
      </c>
      <c r="B14" s="13" t="s">
        <v>24</v>
      </c>
      <c r="C14" s="34">
        <v>11435.4</v>
      </c>
      <c r="D14" s="34">
        <f>[2]Свод!$P$10</f>
        <v>12830.9</v>
      </c>
      <c r="E14" s="41">
        <v>146</v>
      </c>
      <c r="F14" s="41">
        <v>399</v>
      </c>
      <c r="G14" s="7" t="s">
        <v>21</v>
      </c>
      <c r="H14" s="7" t="s">
        <v>21</v>
      </c>
      <c r="I14" s="42" t="s">
        <v>13</v>
      </c>
      <c r="J14" s="42" t="s">
        <v>13</v>
      </c>
      <c r="K14" s="42">
        <v>0</v>
      </c>
      <c r="L14" s="42">
        <v>0</v>
      </c>
      <c r="M14" s="7" t="s">
        <v>13</v>
      </c>
      <c r="N14" s="34" t="s">
        <v>13</v>
      </c>
      <c r="O14" s="34" t="s">
        <v>13</v>
      </c>
      <c r="P14" s="34" t="s">
        <v>13</v>
      </c>
      <c r="Q14" s="24"/>
      <c r="R14" s="24"/>
    </row>
    <row r="15" spans="1:18" s="50" customFormat="1" ht="15.75" x14ac:dyDescent="0.25">
      <c r="A15" s="44">
        <f>A14+1</f>
        <v>6</v>
      </c>
      <c r="B15" s="45" t="s">
        <v>25</v>
      </c>
      <c r="C15" s="46">
        <f>'[3]01.01.2020'!$D$15</f>
        <v>30846.32999999998</v>
      </c>
      <c r="D15" s="46">
        <f>[2]Свод!$P$11</f>
        <v>30846.329999999998</v>
      </c>
      <c r="E15" s="47">
        <v>46517</v>
      </c>
      <c r="F15" s="47">
        <v>46517</v>
      </c>
      <c r="G15" s="46" t="s">
        <v>26</v>
      </c>
      <c r="H15" s="46" t="s">
        <v>26</v>
      </c>
      <c r="I15" s="48" t="s">
        <v>13</v>
      </c>
      <c r="J15" s="48" t="s">
        <v>13</v>
      </c>
      <c r="K15" s="48">
        <v>209.4</v>
      </c>
      <c r="L15" s="48">
        <v>209.4</v>
      </c>
      <c r="M15" s="46" t="s">
        <v>13</v>
      </c>
      <c r="N15" s="46" t="s">
        <v>13</v>
      </c>
      <c r="O15" s="46" t="s">
        <v>13</v>
      </c>
      <c r="P15" s="46" t="s">
        <v>13</v>
      </c>
      <c r="Q15" s="49"/>
      <c r="R15" s="49"/>
    </row>
    <row r="16" spans="1:18" ht="17.25" customHeight="1" x14ac:dyDescent="0.25">
      <c r="A16" s="9">
        <f t="shared" ref="A16:A27" si="0">A15+1</f>
        <v>7</v>
      </c>
      <c r="B16" s="14" t="s">
        <v>27</v>
      </c>
      <c r="C16" s="34">
        <v>1989</v>
      </c>
      <c r="D16" s="34">
        <f>[2]Свод!$P$13</f>
        <v>1558.079</v>
      </c>
      <c r="E16" s="42" t="s">
        <v>28</v>
      </c>
      <c r="F16" s="42" t="s">
        <v>28</v>
      </c>
      <c r="G16" s="7" t="s">
        <v>29</v>
      </c>
      <c r="H16" s="7" t="s">
        <v>26</v>
      </c>
      <c r="I16" s="42" t="s">
        <v>13</v>
      </c>
      <c r="J16" s="42" t="s">
        <v>13</v>
      </c>
      <c r="K16" s="42"/>
      <c r="L16" s="42"/>
      <c r="M16" s="7" t="s">
        <v>13</v>
      </c>
      <c r="N16" s="34" t="s">
        <v>13</v>
      </c>
      <c r="O16" s="34" t="s">
        <v>13</v>
      </c>
      <c r="P16" s="34" t="s">
        <v>13</v>
      </c>
      <c r="Q16" s="24"/>
      <c r="R16" s="24"/>
    </row>
    <row r="17" spans="1:18" ht="15.75" x14ac:dyDescent="0.25">
      <c r="A17" s="9">
        <f t="shared" si="0"/>
        <v>8</v>
      </c>
      <c r="B17" s="13" t="s">
        <v>30</v>
      </c>
      <c r="C17" s="34">
        <v>60416.3</v>
      </c>
      <c r="D17" s="34">
        <f>[2]Свод!$P$14</f>
        <v>56898.778850000002</v>
      </c>
      <c r="E17" s="41">
        <v>56451</v>
      </c>
      <c r="F17" s="41">
        <v>58209</v>
      </c>
      <c r="G17" s="7" t="s">
        <v>26</v>
      </c>
      <c r="H17" s="7" t="s">
        <v>26</v>
      </c>
      <c r="I17" s="42" t="s">
        <v>13</v>
      </c>
      <c r="J17" s="42" t="s">
        <v>13</v>
      </c>
      <c r="K17" s="42">
        <v>4.3499999999999996</v>
      </c>
      <c r="L17" s="42">
        <v>0</v>
      </c>
      <c r="M17" s="7" t="s">
        <v>13</v>
      </c>
      <c r="N17" s="34" t="s">
        <v>13</v>
      </c>
      <c r="O17" s="34" t="s">
        <v>13</v>
      </c>
      <c r="P17" s="34" t="s">
        <v>13</v>
      </c>
      <c r="Q17" s="24"/>
      <c r="R17" s="24"/>
    </row>
    <row r="18" spans="1:18" ht="15.75" x14ac:dyDescent="0.25">
      <c r="A18" s="9">
        <f t="shared" si="0"/>
        <v>9</v>
      </c>
      <c r="B18" s="13" t="s">
        <v>31</v>
      </c>
      <c r="C18" s="34">
        <v>17029.099999999999</v>
      </c>
      <c r="D18" s="34">
        <f>[2]Свод!$P$15</f>
        <v>17029.099999999999</v>
      </c>
      <c r="E18" s="41">
        <v>8559</v>
      </c>
      <c r="F18" s="41">
        <v>7502</v>
      </c>
      <c r="G18" s="7" t="str">
        <f>'[4]01.01.2016'!H19</f>
        <v>-</v>
      </c>
      <c r="H18" s="7" t="s">
        <v>21</v>
      </c>
      <c r="I18" s="42" t="s">
        <v>13</v>
      </c>
      <c r="J18" s="42" t="s">
        <v>13</v>
      </c>
      <c r="K18" s="42">
        <v>0</v>
      </c>
      <c r="L18" s="42">
        <v>0</v>
      </c>
      <c r="M18" s="7" t="s">
        <v>13</v>
      </c>
      <c r="N18" s="34" t="s">
        <v>13</v>
      </c>
      <c r="O18" s="34" t="s">
        <v>13</v>
      </c>
      <c r="P18" s="34" t="s">
        <v>13</v>
      </c>
      <c r="Q18" s="24"/>
      <c r="R18" s="24"/>
    </row>
    <row r="19" spans="1:18" ht="15.75" x14ac:dyDescent="0.25">
      <c r="A19" s="9">
        <f t="shared" si="0"/>
        <v>10</v>
      </c>
      <c r="B19" s="13" t="s">
        <v>32</v>
      </c>
      <c r="C19" s="34">
        <v>9043.7000000000007</v>
      </c>
      <c r="D19" s="34">
        <f>[2]Свод!$P$16</f>
        <v>8118.4000000000005</v>
      </c>
      <c r="E19" s="41">
        <v>4647</v>
      </c>
      <c r="F19" s="41">
        <v>5123</v>
      </c>
      <c r="G19" s="7" t="s">
        <v>26</v>
      </c>
      <c r="H19" s="7" t="s">
        <v>26</v>
      </c>
      <c r="I19" s="42" t="s">
        <v>13</v>
      </c>
      <c r="J19" s="42" t="s">
        <v>13</v>
      </c>
      <c r="K19" s="42">
        <v>0</v>
      </c>
      <c r="L19" s="42">
        <v>0</v>
      </c>
      <c r="M19" s="7" t="s">
        <v>13</v>
      </c>
      <c r="N19" s="34" t="s">
        <v>13</v>
      </c>
      <c r="O19" s="34" t="s">
        <v>13</v>
      </c>
      <c r="P19" s="34" t="s">
        <v>13</v>
      </c>
      <c r="Q19" s="24"/>
      <c r="R19" s="24"/>
    </row>
    <row r="20" spans="1:18" ht="15.75" x14ac:dyDescent="0.25">
      <c r="A20" s="9">
        <f t="shared" si="0"/>
        <v>11</v>
      </c>
      <c r="B20" s="13" t="s">
        <v>33</v>
      </c>
      <c r="C20" s="34">
        <v>6535.42</v>
      </c>
      <c r="D20" s="34">
        <f>[2]Свод!$P$12</f>
        <v>7017.3200000000043</v>
      </c>
      <c r="E20" s="41">
        <v>100</v>
      </c>
      <c r="F20" s="41">
        <v>106</v>
      </c>
      <c r="G20" s="7" t="s">
        <v>26</v>
      </c>
      <c r="H20" s="7" t="s">
        <v>26</v>
      </c>
      <c r="I20" s="42" t="s">
        <v>13</v>
      </c>
      <c r="J20" s="42" t="s">
        <v>13</v>
      </c>
      <c r="K20" s="42">
        <v>0</v>
      </c>
      <c r="L20" s="42">
        <v>0</v>
      </c>
      <c r="M20" s="7" t="s">
        <v>13</v>
      </c>
      <c r="N20" s="34" t="s">
        <v>13</v>
      </c>
      <c r="O20" s="34" t="s">
        <v>13</v>
      </c>
      <c r="P20" s="34" t="s">
        <v>13</v>
      </c>
      <c r="Q20" s="24"/>
      <c r="R20" s="24"/>
    </row>
    <row r="21" spans="1:18" ht="15.75" x14ac:dyDescent="0.25">
      <c r="A21" s="9">
        <f t="shared" si="0"/>
        <v>12</v>
      </c>
      <c r="B21" s="13" t="s">
        <v>34</v>
      </c>
      <c r="C21" s="34">
        <v>5607.85</v>
      </c>
      <c r="D21" s="34">
        <f>[2]Свод!$P$17</f>
        <v>6274.7909999999974</v>
      </c>
      <c r="E21" s="41">
        <v>947</v>
      </c>
      <c r="F21" s="41">
        <v>369</v>
      </c>
      <c r="G21" s="7" t="s">
        <v>21</v>
      </c>
      <c r="H21" s="7" t="s">
        <v>21</v>
      </c>
      <c r="I21" s="42" t="s">
        <v>13</v>
      </c>
      <c r="J21" s="42" t="s">
        <v>13</v>
      </c>
      <c r="K21" s="42">
        <v>0</v>
      </c>
      <c r="L21" s="42">
        <v>0</v>
      </c>
      <c r="M21" s="7" t="s">
        <v>13</v>
      </c>
      <c r="N21" s="34" t="s">
        <v>13</v>
      </c>
      <c r="O21" s="34" t="s">
        <v>13</v>
      </c>
      <c r="P21" s="34" t="s">
        <v>13</v>
      </c>
      <c r="Q21" s="24"/>
      <c r="R21" s="24"/>
    </row>
    <row r="22" spans="1:18" ht="15.75" x14ac:dyDescent="0.25">
      <c r="A22" s="9">
        <f t="shared" si="0"/>
        <v>13</v>
      </c>
      <c r="B22" s="13" t="s">
        <v>35</v>
      </c>
      <c r="C22" s="34">
        <v>2411.66</v>
      </c>
      <c r="D22" s="34">
        <f>[2]Свод!$P$18</f>
        <v>4017.674419999998</v>
      </c>
      <c r="E22" s="41">
        <v>58</v>
      </c>
      <c r="F22" s="41">
        <v>59</v>
      </c>
      <c r="G22" s="7" t="s">
        <v>21</v>
      </c>
      <c r="H22" s="7" t="s">
        <v>21</v>
      </c>
      <c r="I22" s="42" t="s">
        <v>13</v>
      </c>
      <c r="J22" s="42" t="s">
        <v>13</v>
      </c>
      <c r="K22" s="42">
        <v>0</v>
      </c>
      <c r="L22" s="42">
        <v>0</v>
      </c>
      <c r="M22" s="7" t="s">
        <v>13</v>
      </c>
      <c r="N22" s="34" t="s">
        <v>13</v>
      </c>
      <c r="O22" s="34" t="s">
        <v>13</v>
      </c>
      <c r="P22" s="34" t="s">
        <v>13</v>
      </c>
      <c r="Q22" s="24"/>
      <c r="R22" s="24"/>
    </row>
    <row r="23" spans="1:18" ht="15.75" x14ac:dyDescent="0.25">
      <c r="A23" s="9">
        <f t="shared" si="0"/>
        <v>14</v>
      </c>
      <c r="B23" s="13" t="s">
        <v>36</v>
      </c>
      <c r="C23" s="34">
        <v>7538.58</v>
      </c>
      <c r="D23" s="34">
        <f>[2]Свод!$P$19</f>
        <v>9250.8000000000029</v>
      </c>
      <c r="E23" s="41">
        <v>2094</v>
      </c>
      <c r="F23" s="41">
        <v>372</v>
      </c>
      <c r="G23" s="7" t="s">
        <v>21</v>
      </c>
      <c r="H23" s="7" t="s">
        <v>21</v>
      </c>
      <c r="I23" s="42" t="s">
        <v>13</v>
      </c>
      <c r="J23" s="42" t="s">
        <v>13</v>
      </c>
      <c r="K23" s="42">
        <v>4.95</v>
      </c>
      <c r="L23" s="42">
        <v>8.4600000000000009</v>
      </c>
      <c r="M23" s="7" t="s">
        <v>13</v>
      </c>
      <c r="N23" s="34" t="s">
        <v>13</v>
      </c>
      <c r="O23" s="34" t="s">
        <v>13</v>
      </c>
      <c r="P23" s="34" t="s">
        <v>13</v>
      </c>
      <c r="Q23" s="24"/>
      <c r="R23" s="24"/>
    </row>
    <row r="24" spans="1:18" ht="15.75" x14ac:dyDescent="0.25">
      <c r="A24" s="9">
        <v>15</v>
      </c>
      <c r="B24" s="13" t="s">
        <v>53</v>
      </c>
      <c r="C24" s="34">
        <v>1838.2</v>
      </c>
      <c r="D24" s="34">
        <f>[2]Свод!$P$20</f>
        <v>3607.1000000000022</v>
      </c>
      <c r="E24" s="41">
        <v>437.41899999999998</v>
      </c>
      <c r="F24" s="41">
        <v>157</v>
      </c>
      <c r="G24" s="7" t="s">
        <v>21</v>
      </c>
      <c r="H24" s="7" t="s">
        <v>21</v>
      </c>
      <c r="I24" s="42" t="s">
        <v>13</v>
      </c>
      <c r="J24" s="42" t="s">
        <v>13</v>
      </c>
      <c r="K24" s="42">
        <v>0</v>
      </c>
      <c r="L24" s="42">
        <v>0</v>
      </c>
      <c r="M24" s="7" t="s">
        <v>13</v>
      </c>
      <c r="N24" s="34" t="s">
        <v>13</v>
      </c>
      <c r="O24" s="34" t="s">
        <v>13</v>
      </c>
      <c r="P24" s="34" t="s">
        <v>13</v>
      </c>
      <c r="Q24" s="24"/>
      <c r="R24" s="24"/>
    </row>
    <row r="25" spans="1:18" s="50" customFormat="1" ht="15.75" x14ac:dyDescent="0.25">
      <c r="A25" s="44">
        <v>16</v>
      </c>
      <c r="B25" s="45" t="s">
        <v>37</v>
      </c>
      <c r="C25" s="46">
        <f>'[3]01.01.2020'!$D$24</f>
        <v>38062.04</v>
      </c>
      <c r="D25" s="46">
        <f>[2]Свод!$P$21</f>
        <v>38062.04</v>
      </c>
      <c r="E25" s="47" t="s">
        <v>26</v>
      </c>
      <c r="F25" s="47" t="s">
        <v>26</v>
      </c>
      <c r="G25" s="46">
        <f>'[5]01.01.2018'!$H$23</f>
        <v>3575.81</v>
      </c>
      <c r="H25" s="46">
        <f>G25</f>
        <v>3575.81</v>
      </c>
      <c r="I25" s="48" t="s">
        <v>13</v>
      </c>
      <c r="J25" s="48" t="s">
        <v>13</v>
      </c>
      <c r="K25" s="48" t="s">
        <v>26</v>
      </c>
      <c r="L25" s="48" t="s">
        <v>26</v>
      </c>
      <c r="M25" s="46" t="s">
        <v>13</v>
      </c>
      <c r="N25" s="46" t="s">
        <v>13</v>
      </c>
      <c r="O25" s="46" t="s">
        <v>13</v>
      </c>
      <c r="P25" s="46" t="s">
        <v>13</v>
      </c>
      <c r="Q25" s="49"/>
      <c r="R25" s="49"/>
    </row>
    <row r="26" spans="1:18" s="50" customFormat="1" ht="15.75" x14ac:dyDescent="0.25">
      <c r="A26" s="44">
        <v>17</v>
      </c>
      <c r="B26" s="45" t="s">
        <v>38</v>
      </c>
      <c r="C26" s="46">
        <f>'[3]01.01.2020'!$D$25</f>
        <v>4156.6099999999997</v>
      </c>
      <c r="D26" s="51">
        <f>[2]Свод!$P$23</f>
        <v>4156.6099999999997</v>
      </c>
      <c r="E26" s="47" t="s">
        <v>21</v>
      </c>
      <c r="F26" s="47" t="s">
        <v>21</v>
      </c>
      <c r="G26" s="46" t="str">
        <f>'[4]01.01.2016'!H24</f>
        <v>-</v>
      </c>
      <c r="H26" s="46" t="s">
        <v>21</v>
      </c>
      <c r="I26" s="48" t="s">
        <v>13</v>
      </c>
      <c r="J26" s="48" t="s">
        <v>13</v>
      </c>
      <c r="K26" s="48" t="s">
        <v>26</v>
      </c>
      <c r="L26" s="48" t="s">
        <v>26</v>
      </c>
      <c r="M26" s="46" t="s">
        <v>21</v>
      </c>
      <c r="N26" s="46" t="s">
        <v>21</v>
      </c>
      <c r="O26" s="46" t="s">
        <v>21</v>
      </c>
      <c r="P26" s="46" t="s">
        <v>21</v>
      </c>
      <c r="Q26" s="49"/>
      <c r="R26" s="52"/>
    </row>
    <row r="27" spans="1:18" s="50" customFormat="1" ht="15.75" x14ac:dyDescent="0.25">
      <c r="A27" s="44">
        <f t="shared" si="0"/>
        <v>18</v>
      </c>
      <c r="B27" s="45" t="s">
        <v>39</v>
      </c>
      <c r="C27" s="46">
        <f>'[3]01.01.2020'!$D$26</f>
        <v>20182.28</v>
      </c>
      <c r="D27" s="51">
        <f>[2]Свод!$P$24</f>
        <v>20182.28</v>
      </c>
      <c r="E27" s="47" t="s">
        <v>21</v>
      </c>
      <c r="F27" s="47" t="s">
        <v>21</v>
      </c>
      <c r="G27" s="46" t="str">
        <f>'[4]01.01.2016'!H18</f>
        <v>-</v>
      </c>
      <c r="H27" s="46" t="s">
        <v>21</v>
      </c>
      <c r="I27" s="48" t="s">
        <v>13</v>
      </c>
      <c r="J27" s="48" t="s">
        <v>13</v>
      </c>
      <c r="K27" s="48">
        <v>36.72</v>
      </c>
      <c r="L27" s="48" t="s">
        <v>26</v>
      </c>
      <c r="M27" s="46" t="s">
        <v>13</v>
      </c>
      <c r="N27" s="46" t="s">
        <v>13</v>
      </c>
      <c r="O27" s="46" t="s">
        <v>13</v>
      </c>
      <c r="P27" s="46" t="s">
        <v>13</v>
      </c>
      <c r="Q27" s="49"/>
      <c r="R27" s="49"/>
    </row>
    <row r="28" spans="1:18" ht="15.75" x14ac:dyDescent="0.25">
      <c r="A28" s="9"/>
      <c r="B28" s="15" t="s">
        <v>40</v>
      </c>
      <c r="C28" s="39">
        <f>SUM(C11:C27)</f>
        <v>238347.89</v>
      </c>
      <c r="D28" s="39">
        <f>SUM(D11:D27)</f>
        <v>239169.52326999998</v>
      </c>
      <c r="E28" s="39">
        <f>SUM(E11:E27)+E7</f>
        <v>231226.77821999998</v>
      </c>
      <c r="F28" s="39">
        <f>SUM(F11:F27)+F7</f>
        <v>264511.37115000002</v>
      </c>
      <c r="G28" s="39">
        <f>SUM(G7:G27)</f>
        <v>3575.81</v>
      </c>
      <c r="H28" s="39">
        <f>SUM(H7:H27)</f>
        <v>3575.81</v>
      </c>
      <c r="I28" s="39">
        <f>SUM(I7)</f>
        <v>22304</v>
      </c>
      <c r="J28" s="39">
        <f>SUM(J7)</f>
        <v>26503</v>
      </c>
      <c r="K28" s="39">
        <f>SUM(K11:K27)</f>
        <v>280.51</v>
      </c>
      <c r="L28" s="39">
        <f>SUM(L11:L27)</f>
        <v>290.93</v>
      </c>
      <c r="M28" s="39">
        <f>SUM(M7:M26)</f>
        <v>2685.86</v>
      </c>
      <c r="N28" s="16">
        <f>SUM(N7:N26)</f>
        <v>2685.86</v>
      </c>
      <c r="O28" s="16">
        <f>SUM(O7:O26)</f>
        <v>12938.26</v>
      </c>
      <c r="P28" s="16">
        <f>SUM(P7:P26)</f>
        <v>14960.69</v>
      </c>
      <c r="Q28" s="24"/>
      <c r="R28" s="24"/>
    </row>
    <row r="29" spans="1:18" ht="15.75" x14ac:dyDescent="0.25">
      <c r="A29" s="57"/>
      <c r="B29" s="17"/>
      <c r="C29" s="38"/>
      <c r="D29" s="38"/>
      <c r="E29" s="38"/>
      <c r="F29" s="40"/>
      <c r="G29" s="38"/>
      <c r="H29" s="38"/>
      <c r="I29" s="38"/>
      <c r="J29" s="38"/>
      <c r="K29" s="38"/>
      <c r="L29" s="38"/>
      <c r="M29" s="38"/>
      <c r="N29" s="18"/>
      <c r="O29" s="18"/>
      <c r="P29" s="18"/>
      <c r="Q29" s="21"/>
      <c r="R29" s="21"/>
    </row>
    <row r="30" spans="1:18" ht="15.75" x14ac:dyDescent="0.25">
      <c r="A30" s="5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21"/>
    </row>
    <row r="31" spans="1:18" ht="15.75" x14ac:dyDescent="0.25">
      <c r="A31" s="57"/>
      <c r="B31" s="2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8" ht="15.75" x14ac:dyDescent="0.25">
      <c r="A32" s="57"/>
      <c r="B32" s="1" t="s">
        <v>55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5.75" x14ac:dyDescent="0.25">
      <c r="A33" s="57"/>
      <c r="B33" s="1" t="s">
        <v>56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15.75" x14ac:dyDescent="0.25">
      <c r="A34" s="57"/>
      <c r="B34" s="23" t="s">
        <v>49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5.75" x14ac:dyDescent="0.25">
      <c r="A35" s="57"/>
      <c r="B35" s="1" t="s">
        <v>42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5.75" x14ac:dyDescent="0.25">
      <c r="A36" s="57"/>
      <c r="B36" s="1" t="s">
        <v>52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15.75" x14ac:dyDescent="0.25">
      <c r="A37" s="57"/>
      <c r="B37" s="1" t="s">
        <v>57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6.5" thickBot="1" x14ac:dyDescent="0.3">
      <c r="A38" s="57"/>
      <c r="B38" s="1" t="s">
        <v>58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ht="16.5" thickBot="1" x14ac:dyDescent="0.3">
      <c r="A39" s="57"/>
      <c r="B39" s="171" t="s">
        <v>51</v>
      </c>
      <c r="C39" s="172"/>
      <c r="D39" s="172"/>
      <c r="E39" s="172"/>
      <c r="F39" s="172"/>
      <c r="G39" s="172"/>
      <c r="H39" s="173"/>
      <c r="I39" s="18"/>
      <c r="J39" s="18"/>
      <c r="K39" s="18"/>
      <c r="L39" s="18"/>
      <c r="M39" s="18"/>
      <c r="N39" s="18"/>
      <c r="O39" s="18"/>
      <c r="P39" s="18"/>
    </row>
    <row r="40" spans="1:16" ht="75.75" thickBot="1" x14ac:dyDescent="0.3">
      <c r="A40" s="57"/>
      <c r="B40" s="25" t="s">
        <v>43</v>
      </c>
      <c r="C40" s="18"/>
      <c r="D40" s="174" t="s">
        <v>50</v>
      </c>
      <c r="E40" s="175"/>
      <c r="F40" s="175"/>
      <c r="G40" s="175"/>
      <c r="H40" s="175"/>
      <c r="I40" s="176"/>
      <c r="J40" s="177"/>
      <c r="K40" s="53"/>
      <c r="L40" s="53"/>
      <c r="M40" s="53"/>
      <c r="N40" s="18"/>
      <c r="O40" s="18"/>
      <c r="P40" s="18"/>
    </row>
    <row r="41" spans="1:16" ht="15.75" x14ac:dyDescent="0.25">
      <c r="A41" s="57"/>
      <c r="B41" s="25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15.75" x14ac:dyDescent="0.25">
      <c r="A42" s="57"/>
      <c r="B42" s="19" t="s">
        <v>44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s="26" customFormat="1" x14ac:dyDescent="0.25">
      <c r="B43" s="27" t="s">
        <v>45</v>
      </c>
      <c r="C43" s="28"/>
      <c r="D43" s="28"/>
      <c r="E43" s="28"/>
      <c r="F43" s="28"/>
      <c r="G43" s="29"/>
      <c r="L43" s="30"/>
    </row>
    <row r="44" spans="1:16" x14ac:dyDescent="0.25">
      <c r="B44" s="31" t="s">
        <v>46</v>
      </c>
      <c r="D44" s="21"/>
      <c r="F44" s="21"/>
    </row>
    <row r="45" spans="1:16" x14ac:dyDescent="0.25">
      <c r="B45" s="19" t="s">
        <v>47</v>
      </c>
      <c r="F45" s="21"/>
    </row>
    <row r="46" spans="1:16" x14ac:dyDescent="0.25">
      <c r="B46" s="32" t="s">
        <v>48</v>
      </c>
    </row>
    <row r="48" spans="1:16" x14ac:dyDescent="0.25">
      <c r="F48" s="21"/>
    </row>
  </sheetData>
  <mergeCells count="18">
    <mergeCell ref="B39:H39"/>
    <mergeCell ref="D40:J40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40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zoomScaleNormal="100" zoomScaleSheetLayoutView="100" workbookViewId="0">
      <selection activeCell="D23" sqref="D23"/>
    </sheetView>
  </sheetViews>
  <sheetFormatPr defaultRowHeight="15" x14ac:dyDescent="0.25"/>
  <cols>
    <col min="1" max="1" width="7.42578125" style="1" customWidth="1"/>
    <col min="2" max="2" width="33.85546875" style="1" customWidth="1"/>
    <col min="3" max="3" width="12.7109375" style="1" customWidth="1"/>
    <col min="4" max="4" width="14" style="1" customWidth="1"/>
    <col min="5" max="6" width="15.7109375" style="1" customWidth="1"/>
    <col min="7" max="7" width="12.7109375" style="1" customWidth="1"/>
    <col min="8" max="9" width="11.7109375" style="1" customWidth="1"/>
    <col min="10" max="10" width="13.42578125" style="1" customWidth="1"/>
    <col min="11" max="12" width="13.5703125" style="1" customWidth="1"/>
    <col min="13" max="13" width="14.85546875" style="1" customWidth="1"/>
    <col min="14" max="14" width="15" style="1" customWidth="1"/>
    <col min="15" max="16384" width="9.140625" style="1"/>
  </cols>
  <sheetData>
    <row r="1" spans="1:15" ht="30.75" customHeight="1" x14ac:dyDescent="0.25">
      <c r="A1" s="156" t="s">
        <v>65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5" x14ac:dyDescent="0.25">
      <c r="K2" s="2"/>
      <c r="L2" s="2" t="s">
        <v>1</v>
      </c>
    </row>
    <row r="3" spans="1:15" ht="51" customHeight="1" x14ac:dyDescent="0.25">
      <c r="A3" s="158" t="s">
        <v>2</v>
      </c>
      <c r="B3" s="158" t="s">
        <v>3</v>
      </c>
      <c r="C3" s="159" t="s">
        <v>4</v>
      </c>
      <c r="D3" s="160"/>
      <c r="E3" s="159" t="s">
        <v>5</v>
      </c>
      <c r="F3" s="160"/>
      <c r="G3" s="167" t="s">
        <v>7</v>
      </c>
      <c r="H3" s="168"/>
      <c r="I3" s="168"/>
      <c r="J3" s="169"/>
      <c r="K3" s="170" t="s">
        <v>9</v>
      </c>
      <c r="L3" s="170"/>
      <c r="M3" s="183"/>
      <c r="N3" s="183"/>
    </row>
    <row r="4" spans="1:15" ht="72" customHeight="1" x14ac:dyDescent="0.25">
      <c r="A4" s="158"/>
      <c r="B4" s="158"/>
      <c r="C4" s="161"/>
      <c r="D4" s="162"/>
      <c r="E4" s="161"/>
      <c r="F4" s="162"/>
      <c r="G4" s="167" t="s">
        <v>10</v>
      </c>
      <c r="H4" s="169"/>
      <c r="I4" s="167" t="s">
        <v>11</v>
      </c>
      <c r="J4" s="169"/>
      <c r="K4" s="170" t="s">
        <v>10</v>
      </c>
      <c r="L4" s="170"/>
      <c r="M4" s="184"/>
      <c r="N4" s="185"/>
    </row>
    <row r="5" spans="1:15" ht="15" customHeight="1" x14ac:dyDescent="0.25">
      <c r="A5" s="158"/>
      <c r="B5" s="158"/>
      <c r="C5" s="62" t="s">
        <v>59</v>
      </c>
      <c r="D5" s="33">
        <v>44593</v>
      </c>
      <c r="E5" s="62" t="str">
        <f>C5</f>
        <v xml:space="preserve"> 01.01.2022</v>
      </c>
      <c r="F5" s="33">
        <f>D5</f>
        <v>44593</v>
      </c>
      <c r="G5" s="33" t="str">
        <f>C5</f>
        <v xml:space="preserve"> 01.01.2022</v>
      </c>
      <c r="H5" s="33">
        <f>D5</f>
        <v>44593</v>
      </c>
      <c r="I5" s="33" t="str">
        <f>C5</f>
        <v xml:space="preserve"> 01.01.2022</v>
      </c>
      <c r="J5" s="33">
        <f>D5</f>
        <v>44593</v>
      </c>
      <c r="K5" s="62" t="str">
        <f>E5</f>
        <v xml:space="preserve"> 01.01.2022</v>
      </c>
      <c r="L5" s="33">
        <f>F5</f>
        <v>44593</v>
      </c>
      <c r="M5" s="184"/>
      <c r="N5" s="184"/>
    </row>
    <row r="6" spans="1:15" ht="15.75" customHeight="1" x14ac:dyDescent="0.25">
      <c r="A6" s="58">
        <v>1</v>
      </c>
      <c r="B6" s="58">
        <v>2</v>
      </c>
      <c r="C6" s="60">
        <v>3</v>
      </c>
      <c r="D6" s="60">
        <v>4</v>
      </c>
      <c r="E6" s="58">
        <v>5</v>
      </c>
      <c r="F6" s="58">
        <v>6</v>
      </c>
      <c r="G6" s="4">
        <v>7</v>
      </c>
      <c r="H6" s="4">
        <v>8</v>
      </c>
      <c r="I6" s="4">
        <v>9</v>
      </c>
      <c r="J6" s="58">
        <v>10</v>
      </c>
      <c r="K6" s="58">
        <v>11</v>
      </c>
      <c r="L6" s="58">
        <v>12</v>
      </c>
      <c r="M6" s="61"/>
      <c r="N6" s="61"/>
    </row>
    <row r="7" spans="1:15" ht="15.75" x14ac:dyDescent="0.25">
      <c r="A7" s="5">
        <v>1</v>
      </c>
      <c r="B7" s="6" t="s">
        <v>12</v>
      </c>
      <c r="C7" s="34" t="s">
        <v>13</v>
      </c>
      <c r="D7" s="34" t="s">
        <v>13</v>
      </c>
      <c r="E7" s="7">
        <f>E8+E10+E9</f>
        <v>113595.37115000001</v>
      </c>
      <c r="F7" s="7">
        <f>F8+F10+F9</f>
        <v>123938.72013000002</v>
      </c>
      <c r="G7" s="8">
        <v>26503</v>
      </c>
      <c r="H7" s="43">
        <v>27151</v>
      </c>
      <c r="I7" s="42" t="s">
        <v>13</v>
      </c>
      <c r="J7" s="42"/>
      <c r="K7" s="35">
        <v>14960.69</v>
      </c>
      <c r="L7" s="36">
        <v>16320.51</v>
      </c>
      <c r="M7" s="24"/>
      <c r="N7" s="24"/>
    </row>
    <row r="8" spans="1:15" ht="17.25" customHeight="1" x14ac:dyDescent="0.25">
      <c r="A8" s="9" t="s">
        <v>14</v>
      </c>
      <c r="B8" s="10" t="s">
        <v>15</v>
      </c>
      <c r="C8" s="34" t="s">
        <v>13</v>
      </c>
      <c r="D8" s="34" t="s">
        <v>13</v>
      </c>
      <c r="E8" s="41">
        <f>'01.01.2022'!F8</f>
        <v>3182.6506899999999</v>
      </c>
      <c r="F8" s="41">
        <f>3451613.9/1000</f>
        <v>3451.6138999999998</v>
      </c>
      <c r="G8" s="42" t="s">
        <v>13</v>
      </c>
      <c r="H8" s="42" t="s">
        <v>13</v>
      </c>
      <c r="I8" s="42" t="s">
        <v>13</v>
      </c>
      <c r="J8" s="42"/>
      <c r="K8" s="34" t="s">
        <v>13</v>
      </c>
      <c r="L8" s="34" t="s">
        <v>13</v>
      </c>
      <c r="M8" s="24"/>
      <c r="N8" s="20"/>
    </row>
    <row r="9" spans="1:15" ht="44.25" customHeight="1" x14ac:dyDescent="0.25">
      <c r="A9" s="9" t="s">
        <v>16</v>
      </c>
      <c r="B9" s="11" t="s">
        <v>17</v>
      </c>
      <c r="C9" s="34" t="s">
        <v>13</v>
      </c>
      <c r="D9" s="34" t="s">
        <v>13</v>
      </c>
      <c r="E9" s="7">
        <f>'01.01.2022'!F9</f>
        <v>110299.6618</v>
      </c>
      <c r="F9" s="7">
        <f>120356504.76/1000</f>
        <v>120356.50476000001</v>
      </c>
      <c r="G9" s="42" t="s">
        <v>13</v>
      </c>
      <c r="H9" s="42" t="s">
        <v>13</v>
      </c>
      <c r="I9" s="42" t="s">
        <v>13</v>
      </c>
      <c r="J9" s="42"/>
      <c r="K9" s="34" t="s">
        <v>13</v>
      </c>
      <c r="L9" s="34" t="s">
        <v>13</v>
      </c>
      <c r="M9" s="24"/>
      <c r="N9" s="20"/>
    </row>
    <row r="10" spans="1:15" ht="15.75" x14ac:dyDescent="0.25">
      <c r="A10" s="9" t="s">
        <v>18</v>
      </c>
      <c r="B10" s="12" t="s">
        <v>19</v>
      </c>
      <c r="C10" s="34" t="s">
        <v>13</v>
      </c>
      <c r="D10" s="34" t="s">
        <v>13</v>
      </c>
      <c r="E10" s="41">
        <f>'01.01.2022'!F10</f>
        <v>113.05866</v>
      </c>
      <c r="F10" s="41">
        <f>130601.47/1000</f>
        <v>130.60147000000001</v>
      </c>
      <c r="G10" s="42" t="s">
        <v>13</v>
      </c>
      <c r="H10" s="42" t="s">
        <v>13</v>
      </c>
      <c r="I10" s="42" t="s">
        <v>13</v>
      </c>
      <c r="J10" s="42"/>
      <c r="K10" s="34" t="s">
        <v>13</v>
      </c>
      <c r="L10" s="34" t="s">
        <v>13</v>
      </c>
      <c r="M10" s="24"/>
      <c r="N10" s="20"/>
    </row>
    <row r="11" spans="1:15" ht="15.75" x14ac:dyDescent="0.25">
      <c r="A11" s="9">
        <v>2</v>
      </c>
      <c r="B11" s="13" t="s">
        <v>22</v>
      </c>
      <c r="C11" s="34">
        <f>'01.01.2022'!D12</f>
        <v>674.30000000000109</v>
      </c>
      <c r="D11" s="7">
        <f>[6]Свод!$H$7</f>
        <v>780.8</v>
      </c>
      <c r="E11" s="41">
        <f>'01.01.2022'!F12</f>
        <v>339</v>
      </c>
      <c r="F11" s="41">
        <v>454</v>
      </c>
      <c r="G11" s="42" t="s">
        <v>13</v>
      </c>
      <c r="H11" s="42" t="s">
        <v>13</v>
      </c>
      <c r="I11" s="42">
        <v>0</v>
      </c>
      <c r="J11" s="42">
        <v>0</v>
      </c>
      <c r="K11" s="34" t="s">
        <v>13</v>
      </c>
      <c r="L11" s="34" t="s">
        <v>13</v>
      </c>
      <c r="M11" s="24"/>
      <c r="N11" s="24"/>
    </row>
    <row r="12" spans="1:15" ht="18" customHeight="1" x14ac:dyDescent="0.25">
      <c r="A12" s="9">
        <f>A11+1</f>
        <v>3</v>
      </c>
      <c r="B12" s="13" t="s">
        <v>23</v>
      </c>
      <c r="C12" s="34">
        <f>'01.01.2022'!D13</f>
        <v>13180.100000000004</v>
      </c>
      <c r="D12" s="34">
        <f>[6]Свод!$H$8</f>
        <v>13290.699999999999</v>
      </c>
      <c r="E12" s="41">
        <f>'01.01.2022'!F13</f>
        <v>15875</v>
      </c>
      <c r="F12" s="41">
        <v>15584</v>
      </c>
      <c r="G12" s="42" t="s">
        <v>13</v>
      </c>
      <c r="H12" s="42" t="s">
        <v>13</v>
      </c>
      <c r="I12" s="42">
        <v>73.069999999999993</v>
      </c>
      <c r="J12" s="42">
        <v>110.69</v>
      </c>
      <c r="K12" s="34" t="s">
        <v>13</v>
      </c>
      <c r="L12" s="34" t="s">
        <v>13</v>
      </c>
      <c r="M12" s="24"/>
      <c r="N12" s="24"/>
    </row>
    <row r="13" spans="1:15" ht="31.5" x14ac:dyDescent="0.25">
      <c r="A13" s="9">
        <f>A12+1</f>
        <v>4</v>
      </c>
      <c r="B13" s="13" t="s">
        <v>24</v>
      </c>
      <c r="C13" s="7">
        <f>'01.01.2022'!D14</f>
        <v>12830.9</v>
      </c>
      <c r="D13" s="7">
        <f>[6]Свод!$H$9</f>
        <v>12918.499999999998</v>
      </c>
      <c r="E13" s="7">
        <f>'01.01.2022'!F14</f>
        <v>399</v>
      </c>
      <c r="F13" s="7">
        <v>529</v>
      </c>
      <c r="G13" s="42" t="s">
        <v>13</v>
      </c>
      <c r="H13" s="42" t="s">
        <v>13</v>
      </c>
      <c r="I13" s="42">
        <v>0</v>
      </c>
      <c r="J13" s="42">
        <v>0</v>
      </c>
      <c r="K13" s="34" t="s">
        <v>13</v>
      </c>
      <c r="L13" s="34" t="s">
        <v>13</v>
      </c>
      <c r="M13" s="24"/>
      <c r="N13" s="24"/>
      <c r="O13" s="21"/>
    </row>
    <row r="14" spans="1:15" ht="17.25" customHeight="1" x14ac:dyDescent="0.25">
      <c r="A14" s="9">
        <v>5</v>
      </c>
      <c r="B14" s="14" t="s">
        <v>27</v>
      </c>
      <c r="C14" s="34">
        <f>'01.01.2022'!D16</f>
        <v>1558.079</v>
      </c>
      <c r="D14" s="34">
        <f>[6]Свод!$H$11</f>
        <v>1558.08</v>
      </c>
      <c r="E14" s="42" t="s">
        <v>28</v>
      </c>
      <c r="F14" s="42" t="s">
        <v>28</v>
      </c>
      <c r="G14" s="42" t="s">
        <v>13</v>
      </c>
      <c r="H14" s="42" t="s">
        <v>13</v>
      </c>
      <c r="I14" s="42"/>
      <c r="J14" s="42"/>
      <c r="K14" s="34" t="s">
        <v>13</v>
      </c>
      <c r="L14" s="34" t="s">
        <v>13</v>
      </c>
      <c r="M14" s="24"/>
      <c r="N14" s="24"/>
    </row>
    <row r="15" spans="1:15" ht="15.75" x14ac:dyDescent="0.25">
      <c r="A15" s="9">
        <v>6</v>
      </c>
      <c r="B15" s="13" t="s">
        <v>30</v>
      </c>
      <c r="C15" s="34">
        <f>'01.01.2022'!D17</f>
        <v>56898.778850000002</v>
      </c>
      <c r="D15" s="34">
        <f>[6]Свод!$H$12</f>
        <v>58148.58</v>
      </c>
      <c r="E15" s="41">
        <f>'01.01.2022'!F17</f>
        <v>58209</v>
      </c>
      <c r="F15" s="41">
        <v>58719</v>
      </c>
      <c r="G15" s="42" t="s">
        <v>13</v>
      </c>
      <c r="H15" s="42" t="s">
        <v>13</v>
      </c>
      <c r="I15" s="42">
        <v>0</v>
      </c>
      <c r="J15" s="42">
        <v>6.19</v>
      </c>
      <c r="K15" s="34" t="s">
        <v>13</v>
      </c>
      <c r="L15" s="34" t="s">
        <v>13</v>
      </c>
      <c r="M15" s="24"/>
      <c r="N15" s="24"/>
    </row>
    <row r="16" spans="1:15" ht="15.75" x14ac:dyDescent="0.25">
      <c r="A16" s="9">
        <v>7</v>
      </c>
      <c r="B16" s="13" t="s">
        <v>32</v>
      </c>
      <c r="C16" s="34">
        <f>'01.01.2022'!D19</f>
        <v>8118.4000000000005</v>
      </c>
      <c r="D16" s="34">
        <f>[6]Свод!$H$13</f>
        <v>8285.9000000000015</v>
      </c>
      <c r="E16" s="41">
        <f>'01.01.2022'!F19</f>
        <v>5123</v>
      </c>
      <c r="F16" s="41">
        <v>5177</v>
      </c>
      <c r="G16" s="42" t="s">
        <v>13</v>
      </c>
      <c r="H16" s="42" t="s">
        <v>13</v>
      </c>
      <c r="I16" s="42">
        <v>0</v>
      </c>
      <c r="J16" s="42">
        <v>0</v>
      </c>
      <c r="K16" s="34" t="s">
        <v>13</v>
      </c>
      <c r="L16" s="34" t="s">
        <v>13</v>
      </c>
      <c r="M16" s="24"/>
      <c r="N16" s="24"/>
    </row>
    <row r="17" spans="1:14" ht="15.75" x14ac:dyDescent="0.25">
      <c r="A17" s="9">
        <f t="shared" ref="A17:A19" si="0">A16+1</f>
        <v>8</v>
      </c>
      <c r="B17" s="13" t="s">
        <v>33</v>
      </c>
      <c r="C17" s="34">
        <f>'01.01.2022'!D20</f>
        <v>7017.3200000000043</v>
      </c>
      <c r="D17" s="34">
        <f>[6]Свод!$H$10</f>
        <v>6802.6</v>
      </c>
      <c r="E17" s="41">
        <f>'01.01.2022'!F20</f>
        <v>106</v>
      </c>
      <c r="F17" s="41">
        <v>99</v>
      </c>
      <c r="G17" s="42" t="s">
        <v>13</v>
      </c>
      <c r="H17" s="42" t="s">
        <v>13</v>
      </c>
      <c r="I17" s="42">
        <v>0</v>
      </c>
      <c r="J17" s="42">
        <v>5.91</v>
      </c>
      <c r="K17" s="34" t="s">
        <v>13</v>
      </c>
      <c r="L17" s="34" t="s">
        <v>13</v>
      </c>
      <c r="M17" s="24"/>
      <c r="N17" s="24"/>
    </row>
    <row r="18" spans="1:14" ht="15.75" x14ac:dyDescent="0.25">
      <c r="A18" s="9">
        <f t="shared" si="0"/>
        <v>9</v>
      </c>
      <c r="B18" s="13" t="s">
        <v>34</v>
      </c>
      <c r="C18" s="34">
        <f>'01.01.2022'!D21</f>
        <v>6274.7909999999974</v>
      </c>
      <c r="D18" s="34">
        <f>[6]Свод!$H$14</f>
        <v>6649.13</v>
      </c>
      <c r="E18" s="41">
        <f>'01.01.2022'!F21</f>
        <v>369</v>
      </c>
      <c r="F18" s="41">
        <v>423</v>
      </c>
      <c r="G18" s="42" t="s">
        <v>13</v>
      </c>
      <c r="H18" s="42" t="s">
        <v>13</v>
      </c>
      <c r="I18" s="42">
        <v>0</v>
      </c>
      <c r="J18" s="42">
        <v>0</v>
      </c>
      <c r="K18" s="34" t="s">
        <v>13</v>
      </c>
      <c r="L18" s="34" t="s">
        <v>13</v>
      </c>
      <c r="M18" s="24"/>
      <c r="N18" s="24"/>
    </row>
    <row r="19" spans="1:14" ht="15.75" x14ac:dyDescent="0.25">
      <c r="A19" s="9">
        <f t="shared" si="0"/>
        <v>10</v>
      </c>
      <c r="B19" s="13" t="s">
        <v>35</v>
      </c>
      <c r="C19" s="34">
        <f>'01.01.2022'!D22</f>
        <v>4017.674419999998</v>
      </c>
      <c r="D19" s="34">
        <f>[6]Свод!$H$15</f>
        <v>4242.8499999999995</v>
      </c>
      <c r="E19" s="41">
        <f>'01.01.2022'!F22</f>
        <v>59</v>
      </c>
      <c r="F19" s="41">
        <v>118</v>
      </c>
      <c r="G19" s="42" t="s">
        <v>13</v>
      </c>
      <c r="H19" s="42" t="s">
        <v>13</v>
      </c>
      <c r="I19" s="42">
        <v>0</v>
      </c>
      <c r="J19" s="42">
        <v>0</v>
      </c>
      <c r="K19" s="34" t="s">
        <v>13</v>
      </c>
      <c r="L19" s="34" t="s">
        <v>13</v>
      </c>
      <c r="M19" s="24"/>
      <c r="N19" s="24"/>
    </row>
    <row r="20" spans="1:14" ht="15.75" x14ac:dyDescent="0.25">
      <c r="A20" s="9">
        <v>11</v>
      </c>
      <c r="B20" s="13" t="s">
        <v>53</v>
      </c>
      <c r="C20" s="34">
        <f>'01.01.2022'!D24</f>
        <v>3607.1000000000022</v>
      </c>
      <c r="D20" s="34">
        <f>[6]Свод!$H$16</f>
        <v>4120.1000000000004</v>
      </c>
      <c r="E20" s="41">
        <f>'01.01.2022'!F24</f>
        <v>157</v>
      </c>
      <c r="F20" s="41">
        <v>156</v>
      </c>
      <c r="G20" s="42" t="s">
        <v>13</v>
      </c>
      <c r="H20" s="42" t="s">
        <v>13</v>
      </c>
      <c r="I20" s="42">
        <v>0</v>
      </c>
      <c r="J20" s="42">
        <v>0</v>
      </c>
      <c r="K20" s="34" t="s">
        <v>13</v>
      </c>
      <c r="L20" s="34" t="s">
        <v>13</v>
      </c>
      <c r="M20" s="24"/>
      <c r="N20" s="24"/>
    </row>
    <row r="21" spans="1:14" ht="15.75" x14ac:dyDescent="0.25">
      <c r="A21" s="9">
        <v>12</v>
      </c>
      <c r="B21" s="13" t="s">
        <v>36</v>
      </c>
      <c r="C21" s="34">
        <f>'01.01.2022'!D23</f>
        <v>9250.8000000000029</v>
      </c>
      <c r="D21" s="34">
        <f>[6]Свод!$H$17</f>
        <v>9250.7999999999993</v>
      </c>
      <c r="E21" s="41">
        <f>'01.01.2022'!F23</f>
        <v>372</v>
      </c>
      <c r="F21" s="41">
        <v>503</v>
      </c>
      <c r="G21" s="42" t="s">
        <v>13</v>
      </c>
      <c r="H21" s="42" t="s">
        <v>13</v>
      </c>
      <c r="I21" s="42">
        <v>8.4600000000000009</v>
      </c>
      <c r="J21" s="42">
        <v>16.62</v>
      </c>
      <c r="K21" s="34" t="s">
        <v>13</v>
      </c>
      <c r="L21" s="34" t="s">
        <v>13</v>
      </c>
      <c r="M21" s="24"/>
      <c r="N21" s="24"/>
    </row>
    <row r="22" spans="1:14" ht="15.75" x14ac:dyDescent="0.25">
      <c r="A22" s="9"/>
      <c r="B22" s="15" t="s">
        <v>40</v>
      </c>
      <c r="C22" s="39">
        <f>SUM(C11:C21)</f>
        <v>123428.24327000001</v>
      </c>
      <c r="D22" s="39">
        <f>SUM(D11:D21)</f>
        <v>126048.04000000002</v>
      </c>
      <c r="E22" s="39">
        <f>SUM(E8:E21)</f>
        <v>194603.37114999999</v>
      </c>
      <c r="F22" s="39">
        <f>SUM(F8:F21)</f>
        <v>205700.72013</v>
      </c>
      <c r="G22" s="39">
        <f t="shared" ref="G22:L22" si="1">SUM(G7:G21)</f>
        <v>26503</v>
      </c>
      <c r="H22" s="39">
        <f t="shared" si="1"/>
        <v>27151</v>
      </c>
      <c r="I22" s="39">
        <f t="shared" si="1"/>
        <v>81.53</v>
      </c>
      <c r="J22" s="39">
        <f t="shared" si="1"/>
        <v>139.41</v>
      </c>
      <c r="K22" s="39">
        <f t="shared" si="1"/>
        <v>14960.69</v>
      </c>
      <c r="L22" s="39">
        <f t="shared" si="1"/>
        <v>16320.51</v>
      </c>
      <c r="M22" s="24"/>
      <c r="N22" s="24"/>
    </row>
    <row r="23" spans="1:14" ht="15.75" x14ac:dyDescent="0.25">
      <c r="A23" s="44">
        <v>13</v>
      </c>
      <c r="B23" s="45" t="s">
        <v>20</v>
      </c>
      <c r="C23" s="46">
        <v>5464.92</v>
      </c>
      <c r="D23" s="46">
        <f>[6]Свод!$H$18</f>
        <v>5464.92</v>
      </c>
      <c r="E23" s="47">
        <v>15889</v>
      </c>
      <c r="F23" s="47">
        <v>15889</v>
      </c>
      <c r="G23" s="48" t="s">
        <v>13</v>
      </c>
      <c r="H23" s="48" t="s">
        <v>13</v>
      </c>
      <c r="I23" s="48">
        <v>0</v>
      </c>
      <c r="J23" s="48">
        <v>0</v>
      </c>
      <c r="K23" s="46" t="s">
        <v>13</v>
      </c>
      <c r="L23" s="46" t="s">
        <v>13</v>
      </c>
      <c r="M23" s="24"/>
      <c r="N23" s="24"/>
    </row>
    <row r="24" spans="1:14" ht="15.75" x14ac:dyDescent="0.25">
      <c r="A24" s="44">
        <v>14</v>
      </c>
      <c r="B24" s="45" t="s">
        <v>31</v>
      </c>
      <c r="C24" s="46">
        <v>17029.099999999999</v>
      </c>
      <c r="D24" s="46">
        <f>[6]Свод!$H$19</f>
        <v>17029.099999999999</v>
      </c>
      <c r="E24" s="47">
        <v>7502</v>
      </c>
      <c r="F24" s="47">
        <v>7497</v>
      </c>
      <c r="G24" s="48" t="s">
        <v>13</v>
      </c>
      <c r="H24" s="48" t="s">
        <v>13</v>
      </c>
      <c r="I24" s="48">
        <v>0</v>
      </c>
      <c r="J24" s="48">
        <v>0</v>
      </c>
      <c r="K24" s="46" t="s">
        <v>13</v>
      </c>
      <c r="L24" s="46" t="s">
        <v>13</v>
      </c>
      <c r="M24" s="24"/>
      <c r="N24" s="24"/>
    </row>
    <row r="25" spans="1:14" ht="15.75" x14ac:dyDescent="0.25">
      <c r="A25" s="44">
        <v>15</v>
      </c>
      <c r="B25" s="45" t="s">
        <v>38</v>
      </c>
      <c r="C25" s="46">
        <f>'[3]01.01.2020'!$D$25</f>
        <v>4156.6099999999997</v>
      </c>
      <c r="D25" s="51">
        <f>[2]Свод!$P$23</f>
        <v>4156.6099999999997</v>
      </c>
      <c r="E25" s="47" t="s">
        <v>26</v>
      </c>
      <c r="F25" s="47" t="s">
        <v>26</v>
      </c>
      <c r="G25" s="48" t="s">
        <v>13</v>
      </c>
      <c r="H25" s="48" t="s">
        <v>13</v>
      </c>
      <c r="I25" s="48">
        <v>0</v>
      </c>
      <c r="J25" s="48">
        <v>0</v>
      </c>
      <c r="K25" s="46" t="s">
        <v>13</v>
      </c>
      <c r="L25" s="46" t="s">
        <v>13</v>
      </c>
      <c r="M25" s="24"/>
      <c r="N25" s="24"/>
    </row>
    <row r="26" spans="1:14" ht="15.75" x14ac:dyDescent="0.25">
      <c r="A26" s="44">
        <v>16</v>
      </c>
      <c r="B26" s="45" t="s">
        <v>25</v>
      </c>
      <c r="C26" s="46">
        <f>'[3]01.01.2020'!$D$15</f>
        <v>30846.32999999998</v>
      </c>
      <c r="D26" s="46">
        <f>[2]Свод!$P$11</f>
        <v>30846.329999999998</v>
      </c>
      <c r="E26" s="47" t="s">
        <v>26</v>
      </c>
      <c r="F26" s="47" t="s">
        <v>26</v>
      </c>
      <c r="G26" s="48" t="s">
        <v>13</v>
      </c>
      <c r="H26" s="48" t="s">
        <v>13</v>
      </c>
      <c r="I26" s="48">
        <v>209.4</v>
      </c>
      <c r="J26" s="48">
        <v>209.4</v>
      </c>
      <c r="K26" s="46" t="s">
        <v>13</v>
      </c>
      <c r="L26" s="46" t="s">
        <v>13</v>
      </c>
      <c r="M26" s="24"/>
      <c r="N26" s="24"/>
    </row>
    <row r="27" spans="1:14" s="50" customFormat="1" ht="15.75" x14ac:dyDescent="0.25">
      <c r="A27" s="44">
        <v>17</v>
      </c>
      <c r="B27" s="45" t="s">
        <v>37</v>
      </c>
      <c r="C27" s="46">
        <f>'[3]01.01.2020'!$D$24</f>
        <v>38062.04</v>
      </c>
      <c r="D27" s="46">
        <f>[2]Свод!$P$21</f>
        <v>38062.04</v>
      </c>
      <c r="E27" s="47" t="s">
        <v>26</v>
      </c>
      <c r="F27" s="47" t="s">
        <v>26</v>
      </c>
      <c r="G27" s="48" t="s">
        <v>13</v>
      </c>
      <c r="H27" s="48" t="s">
        <v>13</v>
      </c>
      <c r="I27" s="48">
        <v>0</v>
      </c>
      <c r="J27" s="48">
        <v>0</v>
      </c>
      <c r="K27" s="46" t="s">
        <v>13</v>
      </c>
      <c r="L27" s="46" t="s">
        <v>13</v>
      </c>
      <c r="M27" s="49"/>
      <c r="N27" s="49"/>
    </row>
    <row r="28" spans="1:14" s="50" customFormat="1" ht="15.75" x14ac:dyDescent="0.25">
      <c r="A28" s="44">
        <v>18</v>
      </c>
      <c r="B28" s="45" t="s">
        <v>39</v>
      </c>
      <c r="C28" s="46">
        <f>'[3]01.01.2020'!$D$26</f>
        <v>20182.28</v>
      </c>
      <c r="D28" s="51">
        <f>[2]Свод!$P$24</f>
        <v>20182.28</v>
      </c>
      <c r="E28" s="47" t="s">
        <v>26</v>
      </c>
      <c r="F28" s="47" t="s">
        <v>26</v>
      </c>
      <c r="G28" s="48" t="s">
        <v>13</v>
      </c>
      <c r="H28" s="48" t="s">
        <v>13</v>
      </c>
      <c r="I28" s="48">
        <v>0</v>
      </c>
      <c r="J28" s="48">
        <v>0</v>
      </c>
      <c r="K28" s="46" t="s">
        <v>13</v>
      </c>
      <c r="L28" s="46" t="s">
        <v>13</v>
      </c>
      <c r="M28" s="49"/>
      <c r="N28" s="49"/>
    </row>
    <row r="29" spans="1:14" ht="15.75" x14ac:dyDescent="0.25">
      <c r="A29" s="9"/>
      <c r="B29" s="15" t="s">
        <v>40</v>
      </c>
      <c r="C29" s="39">
        <f t="shared" ref="C29:L29" si="2">SUM(C23:C28)</f>
        <v>115741.27999999997</v>
      </c>
      <c r="D29" s="39">
        <f t="shared" si="2"/>
        <v>115741.28</v>
      </c>
      <c r="E29" s="39">
        <f t="shared" si="2"/>
        <v>23391</v>
      </c>
      <c r="F29" s="39">
        <f t="shared" si="2"/>
        <v>23386</v>
      </c>
      <c r="G29" s="39">
        <f t="shared" si="2"/>
        <v>0</v>
      </c>
      <c r="H29" s="39">
        <f t="shared" si="2"/>
        <v>0</v>
      </c>
      <c r="I29" s="39">
        <f t="shared" si="2"/>
        <v>209.4</v>
      </c>
      <c r="J29" s="39">
        <f t="shared" si="2"/>
        <v>209.4</v>
      </c>
      <c r="K29" s="39">
        <f t="shared" si="2"/>
        <v>0</v>
      </c>
      <c r="L29" s="39">
        <f t="shared" si="2"/>
        <v>0</v>
      </c>
      <c r="M29" s="24"/>
      <c r="N29" s="24"/>
    </row>
    <row r="30" spans="1:14" ht="15.75" x14ac:dyDescent="0.25">
      <c r="A30" s="61"/>
      <c r="B30" s="17"/>
      <c r="C30" s="38"/>
      <c r="D30" s="38"/>
      <c r="E30" s="38"/>
      <c r="F30" s="40"/>
      <c r="G30" s="38"/>
      <c r="H30" s="38"/>
      <c r="I30" s="38"/>
      <c r="J30" s="38"/>
      <c r="K30" s="18"/>
      <c r="L30" s="18"/>
      <c r="M30" s="21"/>
      <c r="N30" s="21"/>
    </row>
    <row r="31" spans="1:14" ht="15.75" x14ac:dyDescent="0.25">
      <c r="A31" s="61"/>
      <c r="B31" s="2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4" ht="15.75" x14ac:dyDescent="0.25">
      <c r="A32" s="69"/>
      <c r="B32" s="1" t="s">
        <v>66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5.75" x14ac:dyDescent="0.25">
      <c r="A33" s="69"/>
      <c r="B33" s="1" t="s">
        <v>67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5.75" x14ac:dyDescent="0.25">
      <c r="A34" s="69"/>
      <c r="B34" s="1" t="s">
        <v>68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5.75" x14ac:dyDescent="0.25">
      <c r="A35" s="69"/>
      <c r="B35" s="1" t="s">
        <v>70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5.75" x14ac:dyDescent="0.25">
      <c r="A36" s="61"/>
      <c r="B36" s="1" t="s">
        <v>69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5.75" x14ac:dyDescent="0.25">
      <c r="A37" s="61"/>
      <c r="B37" s="1" t="s">
        <v>64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6.5" thickBot="1" x14ac:dyDescent="0.3">
      <c r="A38" s="61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6.5" thickBot="1" x14ac:dyDescent="0.3">
      <c r="A39" s="61"/>
      <c r="B39" s="63" t="s">
        <v>51</v>
      </c>
      <c r="C39" s="64"/>
      <c r="D39" s="64"/>
      <c r="E39" s="64"/>
      <c r="F39" s="64"/>
      <c r="G39" s="18"/>
      <c r="H39" s="18"/>
      <c r="I39" s="18"/>
      <c r="J39" s="18"/>
      <c r="K39" s="18"/>
      <c r="L39" s="18"/>
    </row>
    <row r="40" spans="1:12" ht="75.75" customHeight="1" thickBot="1" x14ac:dyDescent="0.3">
      <c r="A40" s="61"/>
      <c r="B40" s="25" t="s">
        <v>43</v>
      </c>
      <c r="C40" s="18"/>
      <c r="D40" s="65" t="s">
        <v>50</v>
      </c>
      <c r="E40" s="66"/>
      <c r="F40" s="66"/>
      <c r="G40" s="67"/>
      <c r="H40" s="68"/>
      <c r="I40" s="59"/>
      <c r="J40" s="59"/>
      <c r="K40" s="18"/>
      <c r="L40" s="18"/>
    </row>
    <row r="41" spans="1:12" ht="15.75" x14ac:dyDescent="0.25">
      <c r="A41" s="61"/>
      <c r="B41" s="25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5.75" x14ac:dyDescent="0.25">
      <c r="A42" s="61"/>
      <c r="B42" s="19" t="s">
        <v>44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s="26" customFormat="1" x14ac:dyDescent="0.25">
      <c r="B43" s="27" t="s">
        <v>45</v>
      </c>
      <c r="C43" s="28"/>
      <c r="D43" s="28"/>
      <c r="E43" s="28"/>
      <c r="F43" s="28"/>
      <c r="J43" s="30"/>
    </row>
    <row r="44" spans="1:12" x14ac:dyDescent="0.25">
      <c r="B44" s="31" t="s">
        <v>46</v>
      </c>
      <c r="D44" s="21"/>
      <c r="F44" s="21"/>
    </row>
    <row r="45" spans="1:12" x14ac:dyDescent="0.25">
      <c r="B45" s="19" t="s">
        <v>47</v>
      </c>
      <c r="F45" s="21"/>
    </row>
    <row r="46" spans="1:12" x14ac:dyDescent="0.25">
      <c r="B46" s="32" t="s">
        <v>48</v>
      </c>
    </row>
    <row r="47" spans="1:12" x14ac:dyDescent="0.25">
      <c r="B47" s="1" t="s">
        <v>60</v>
      </c>
    </row>
    <row r="48" spans="1:12" x14ac:dyDescent="0.25">
      <c r="B48" s="1" t="s">
        <v>61</v>
      </c>
      <c r="F48" s="21"/>
    </row>
    <row r="49" spans="2:2" x14ac:dyDescent="0.25">
      <c r="B49" s="1" t="s">
        <v>62</v>
      </c>
    </row>
    <row r="50" spans="2:2" x14ac:dyDescent="0.25">
      <c r="B50" s="1" t="s">
        <v>63</v>
      </c>
    </row>
  </sheetData>
  <mergeCells count="13">
    <mergeCell ref="A1:L1"/>
    <mergeCell ref="K3:L3"/>
    <mergeCell ref="M3:N3"/>
    <mergeCell ref="G4:H4"/>
    <mergeCell ref="I4:J4"/>
    <mergeCell ref="K4:L4"/>
    <mergeCell ref="M4:M5"/>
    <mergeCell ref="N4:N5"/>
    <mergeCell ref="A3:A5"/>
    <mergeCell ref="B3:B5"/>
    <mergeCell ref="C3:D4"/>
    <mergeCell ref="E3:F4"/>
    <mergeCell ref="G3:J3"/>
  </mergeCells>
  <hyperlinks>
    <hyperlink ref="B40" r:id="rId1"/>
  </hyperlinks>
  <pageMargins left="0.27" right="0" top="0" bottom="0" header="0.31496062992125984" footer="0.31496062992125984"/>
  <pageSetup paperSize="9" scale="77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topLeftCell="A7" zoomScaleNormal="100" zoomScaleSheetLayoutView="100" workbookViewId="0">
      <selection activeCell="D24" sqref="D24"/>
    </sheetView>
  </sheetViews>
  <sheetFormatPr defaultRowHeight="15" x14ac:dyDescent="0.25"/>
  <cols>
    <col min="1" max="1" width="7.42578125" style="1" customWidth="1"/>
    <col min="2" max="2" width="33.85546875" style="1" customWidth="1"/>
    <col min="3" max="3" width="12.7109375" style="1" customWidth="1"/>
    <col min="4" max="4" width="14" style="1" customWidth="1"/>
    <col min="5" max="6" width="15.7109375" style="1" customWidth="1"/>
    <col min="7" max="7" width="12.7109375" style="1" customWidth="1"/>
    <col min="8" max="9" width="11.7109375" style="1" customWidth="1"/>
    <col min="10" max="10" width="13.42578125" style="1" customWidth="1"/>
    <col min="11" max="12" width="13.5703125" style="1" customWidth="1"/>
    <col min="13" max="13" width="14.85546875" style="1" customWidth="1"/>
    <col min="14" max="14" width="15" style="1" customWidth="1"/>
    <col min="15" max="16384" width="9.140625" style="1"/>
  </cols>
  <sheetData>
    <row r="1" spans="1:15" ht="30.75" customHeight="1" x14ac:dyDescent="0.25">
      <c r="A1" s="156" t="s">
        <v>65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5" x14ac:dyDescent="0.25">
      <c r="K2" s="2"/>
      <c r="L2" s="2" t="s">
        <v>1</v>
      </c>
    </row>
    <row r="3" spans="1:15" ht="51" customHeight="1" x14ac:dyDescent="0.25">
      <c r="A3" s="158" t="s">
        <v>2</v>
      </c>
      <c r="B3" s="158" t="s">
        <v>3</v>
      </c>
      <c r="C3" s="159" t="s">
        <v>4</v>
      </c>
      <c r="D3" s="160"/>
      <c r="E3" s="159" t="s">
        <v>5</v>
      </c>
      <c r="F3" s="160"/>
      <c r="G3" s="167" t="s">
        <v>7</v>
      </c>
      <c r="H3" s="168"/>
      <c r="I3" s="168"/>
      <c r="J3" s="169"/>
      <c r="K3" s="170" t="s">
        <v>9</v>
      </c>
      <c r="L3" s="170"/>
      <c r="M3" s="183"/>
      <c r="N3" s="183"/>
    </row>
    <row r="4" spans="1:15" ht="72" customHeight="1" x14ac:dyDescent="0.25">
      <c r="A4" s="158"/>
      <c r="B4" s="158"/>
      <c r="C4" s="161"/>
      <c r="D4" s="162"/>
      <c r="E4" s="161"/>
      <c r="F4" s="162"/>
      <c r="G4" s="167" t="s">
        <v>10</v>
      </c>
      <c r="H4" s="169"/>
      <c r="I4" s="167" t="s">
        <v>11</v>
      </c>
      <c r="J4" s="169"/>
      <c r="K4" s="170" t="s">
        <v>10</v>
      </c>
      <c r="L4" s="170"/>
      <c r="M4" s="184"/>
      <c r="N4" s="185"/>
    </row>
    <row r="5" spans="1:15" ht="15" customHeight="1" x14ac:dyDescent="0.25">
      <c r="A5" s="158"/>
      <c r="B5" s="158"/>
      <c r="C5" s="77" t="s">
        <v>59</v>
      </c>
      <c r="D5" s="3">
        <v>44621</v>
      </c>
      <c r="E5" s="79" t="str">
        <f>C5</f>
        <v xml:space="preserve"> 01.01.2022</v>
      </c>
      <c r="F5" s="3">
        <f>D5</f>
        <v>44621</v>
      </c>
      <c r="G5" s="3" t="str">
        <f>C5</f>
        <v xml:space="preserve"> 01.01.2022</v>
      </c>
      <c r="H5" s="3">
        <f>D5</f>
        <v>44621</v>
      </c>
      <c r="I5" s="3" t="str">
        <f>C5</f>
        <v xml:space="preserve"> 01.01.2022</v>
      </c>
      <c r="J5" s="3">
        <f>D5</f>
        <v>44621</v>
      </c>
      <c r="K5" s="79" t="str">
        <f>E5</f>
        <v xml:space="preserve"> 01.01.2022</v>
      </c>
      <c r="L5" s="3">
        <f>F5</f>
        <v>44621</v>
      </c>
      <c r="M5" s="184"/>
      <c r="N5" s="184"/>
    </row>
    <row r="6" spans="1:15" ht="15.75" customHeight="1" x14ac:dyDescent="0.25">
      <c r="A6" s="76">
        <v>1</v>
      </c>
      <c r="B6" s="76">
        <v>2</v>
      </c>
      <c r="C6" s="77">
        <v>3</v>
      </c>
      <c r="D6" s="77">
        <v>4</v>
      </c>
      <c r="E6" s="76">
        <v>5</v>
      </c>
      <c r="F6" s="76">
        <v>6</v>
      </c>
      <c r="G6" s="4">
        <v>7</v>
      </c>
      <c r="H6" s="4">
        <v>8</v>
      </c>
      <c r="I6" s="4">
        <v>9</v>
      </c>
      <c r="J6" s="76">
        <v>10</v>
      </c>
      <c r="K6" s="76">
        <v>11</v>
      </c>
      <c r="L6" s="76">
        <v>12</v>
      </c>
      <c r="M6" s="78"/>
      <c r="N6" s="78"/>
    </row>
    <row r="7" spans="1:15" ht="15.75" x14ac:dyDescent="0.25">
      <c r="A7" s="5">
        <v>1</v>
      </c>
      <c r="B7" s="6" t="s">
        <v>12</v>
      </c>
      <c r="C7" s="34" t="s">
        <v>13</v>
      </c>
      <c r="D7" s="34" t="s">
        <v>13</v>
      </c>
      <c r="E7" s="7">
        <f>E8+E10+E9</f>
        <v>113595.37115000001</v>
      </c>
      <c r="F7" s="7">
        <f>F8+F10+F9</f>
        <v>125863.04164</v>
      </c>
      <c r="G7" s="8">
        <v>26503</v>
      </c>
      <c r="H7" s="43">
        <v>24906.400000000001</v>
      </c>
      <c r="I7" s="42" t="s">
        <v>13</v>
      </c>
      <c r="J7" s="42"/>
      <c r="K7" s="35">
        <f>'01.01.2022'!P7</f>
        <v>14960.69</v>
      </c>
      <c r="L7" s="36">
        <v>16962.900000000001</v>
      </c>
      <c r="M7" s="24"/>
      <c r="N7" s="24"/>
    </row>
    <row r="8" spans="1:15" ht="17.25" customHeight="1" x14ac:dyDescent="0.25">
      <c r="A8" s="9" t="s">
        <v>14</v>
      </c>
      <c r="B8" s="10" t="s">
        <v>15</v>
      </c>
      <c r="C8" s="34" t="s">
        <v>13</v>
      </c>
      <c r="D8" s="34" t="s">
        <v>13</v>
      </c>
      <c r="E8" s="41">
        <f>'01.01.2022'!F8</f>
        <v>3182.6506899999999</v>
      </c>
      <c r="F8" s="41">
        <f>3541469.6/1000</f>
        <v>3541.4695999999999</v>
      </c>
      <c r="G8" s="42" t="s">
        <v>13</v>
      </c>
      <c r="H8" s="42" t="s">
        <v>13</v>
      </c>
      <c r="I8" s="42" t="s">
        <v>13</v>
      </c>
      <c r="J8" s="42"/>
      <c r="K8" s="34" t="s">
        <v>13</v>
      </c>
      <c r="L8" s="34" t="s">
        <v>13</v>
      </c>
      <c r="M8" s="24"/>
      <c r="N8" s="20"/>
    </row>
    <row r="9" spans="1:15" ht="44.25" customHeight="1" x14ac:dyDescent="0.25">
      <c r="A9" s="9" t="s">
        <v>16</v>
      </c>
      <c r="B9" s="11" t="s">
        <v>17</v>
      </c>
      <c r="C9" s="34" t="s">
        <v>13</v>
      </c>
      <c r="D9" s="34" t="s">
        <v>13</v>
      </c>
      <c r="E9" s="7">
        <f>'01.01.2022'!F9</f>
        <v>110299.6618</v>
      </c>
      <c r="F9" s="7">
        <f>122178183.51/1000</f>
        <v>122178.18351</v>
      </c>
      <c r="G9" s="42" t="s">
        <v>13</v>
      </c>
      <c r="H9" s="42" t="s">
        <v>13</v>
      </c>
      <c r="I9" s="42" t="s">
        <v>13</v>
      </c>
      <c r="J9" s="42"/>
      <c r="K9" s="34" t="s">
        <v>13</v>
      </c>
      <c r="L9" s="34" t="s">
        <v>13</v>
      </c>
      <c r="M9" s="24"/>
      <c r="N9" s="20"/>
    </row>
    <row r="10" spans="1:15" ht="15.75" x14ac:dyDescent="0.25">
      <c r="A10" s="9" t="s">
        <v>18</v>
      </c>
      <c r="B10" s="12" t="s">
        <v>19</v>
      </c>
      <c r="C10" s="34" t="s">
        <v>13</v>
      </c>
      <c r="D10" s="34" t="s">
        <v>13</v>
      </c>
      <c r="E10" s="41">
        <f>'01.01.2022'!F10</f>
        <v>113.05866</v>
      </c>
      <c r="F10" s="41">
        <f>143388.53/1000</f>
        <v>143.38853</v>
      </c>
      <c r="G10" s="42" t="s">
        <v>13</v>
      </c>
      <c r="H10" s="42" t="s">
        <v>13</v>
      </c>
      <c r="I10" s="42" t="s">
        <v>13</v>
      </c>
      <c r="J10" s="42"/>
      <c r="K10" s="34" t="s">
        <v>13</v>
      </c>
      <c r="L10" s="34" t="s">
        <v>13</v>
      </c>
      <c r="M10" s="24"/>
      <c r="N10" s="20"/>
    </row>
    <row r="11" spans="1:15" ht="15.75" x14ac:dyDescent="0.25">
      <c r="A11" s="9">
        <v>2</v>
      </c>
      <c r="B11" s="13" t="s">
        <v>22</v>
      </c>
      <c r="C11" s="34">
        <f>'01.01.2022'!D12</f>
        <v>674.30000000000109</v>
      </c>
      <c r="D11" s="7">
        <f>[6]Свод!$I$7</f>
        <v>764.8</v>
      </c>
      <c r="E11" s="41">
        <f>'01.01.2022'!F12</f>
        <v>339</v>
      </c>
      <c r="F11" s="41">
        <v>384</v>
      </c>
      <c r="G11" s="42" t="s">
        <v>13</v>
      </c>
      <c r="H11" s="42" t="s">
        <v>13</v>
      </c>
      <c r="I11" s="42">
        <v>0</v>
      </c>
      <c r="J11" s="42">
        <v>0</v>
      </c>
      <c r="K11" s="34" t="s">
        <v>13</v>
      </c>
      <c r="L11" s="34" t="s">
        <v>13</v>
      </c>
      <c r="M11" s="24"/>
      <c r="N11" s="24"/>
    </row>
    <row r="12" spans="1:15" ht="18" customHeight="1" x14ac:dyDescent="0.25">
      <c r="A12" s="9">
        <f>A11+1</f>
        <v>3</v>
      </c>
      <c r="B12" s="13" t="s">
        <v>23</v>
      </c>
      <c r="C12" s="34">
        <f>'01.01.2022'!D13</f>
        <v>13180.100000000004</v>
      </c>
      <c r="D12" s="34">
        <f>[6]Свод!$I$8</f>
        <v>13499.800000000001</v>
      </c>
      <c r="E12" s="41">
        <f>'01.01.2022'!F13</f>
        <v>15875</v>
      </c>
      <c r="F12" s="41">
        <v>15227</v>
      </c>
      <c r="G12" s="42" t="s">
        <v>13</v>
      </c>
      <c r="H12" s="42" t="s">
        <v>13</v>
      </c>
      <c r="I12" s="42">
        <v>73.069999999999993</v>
      </c>
      <c r="J12" s="42">
        <v>78.540000000000006</v>
      </c>
      <c r="K12" s="34" t="s">
        <v>13</v>
      </c>
      <c r="L12" s="34" t="s">
        <v>13</v>
      </c>
      <c r="M12" s="24"/>
      <c r="N12" s="24"/>
    </row>
    <row r="13" spans="1:15" ht="31.5" x14ac:dyDescent="0.25">
      <c r="A13" s="9">
        <f>A12+1</f>
        <v>4</v>
      </c>
      <c r="B13" s="13" t="s">
        <v>24</v>
      </c>
      <c r="C13" s="7">
        <f>'01.01.2022'!D14</f>
        <v>12830.9</v>
      </c>
      <c r="D13" s="7">
        <f>[6]Свод!$I$9</f>
        <v>13039.4</v>
      </c>
      <c r="E13" s="7">
        <f>'01.01.2022'!F14</f>
        <v>399</v>
      </c>
      <c r="F13" s="7">
        <v>383</v>
      </c>
      <c r="G13" s="42" t="s">
        <v>13</v>
      </c>
      <c r="H13" s="42" t="s">
        <v>13</v>
      </c>
      <c r="I13" s="42">
        <v>0</v>
      </c>
      <c r="J13" s="42">
        <v>0</v>
      </c>
      <c r="K13" s="34" t="s">
        <v>13</v>
      </c>
      <c r="L13" s="34" t="s">
        <v>13</v>
      </c>
      <c r="M13" s="24"/>
      <c r="N13" s="24"/>
      <c r="O13" s="21"/>
    </row>
    <row r="14" spans="1:15" ht="17.25" customHeight="1" x14ac:dyDescent="0.25">
      <c r="A14" s="9">
        <v>5</v>
      </c>
      <c r="B14" s="14" t="s">
        <v>27</v>
      </c>
      <c r="C14" s="34">
        <f>'01.01.2022'!D16</f>
        <v>1558.079</v>
      </c>
      <c r="D14" s="34">
        <f>[6]Свод!$I$11</f>
        <v>1558.08</v>
      </c>
      <c r="E14" s="42" t="s">
        <v>28</v>
      </c>
      <c r="F14" s="42" t="s">
        <v>28</v>
      </c>
      <c r="G14" s="42" t="s">
        <v>13</v>
      </c>
      <c r="H14" s="42" t="s">
        <v>13</v>
      </c>
      <c r="I14" s="42"/>
      <c r="J14" s="42"/>
      <c r="K14" s="34" t="s">
        <v>13</v>
      </c>
      <c r="L14" s="34" t="s">
        <v>13</v>
      </c>
      <c r="M14" s="24"/>
      <c r="N14" s="24"/>
    </row>
    <row r="15" spans="1:15" ht="15.75" x14ac:dyDescent="0.25">
      <c r="A15" s="9">
        <v>6</v>
      </c>
      <c r="B15" s="13" t="s">
        <v>30</v>
      </c>
      <c r="C15" s="34">
        <f>'01.01.2022'!D17</f>
        <v>56898.778850000002</v>
      </c>
      <c r="D15" s="34">
        <f>[6]Свод!$I$12</f>
        <v>58236.34</v>
      </c>
      <c r="E15" s="41">
        <f>'01.01.2022'!F17</f>
        <v>58209</v>
      </c>
      <c r="F15" s="41">
        <v>58848</v>
      </c>
      <c r="G15" s="42" t="s">
        <v>13</v>
      </c>
      <c r="H15" s="42" t="s">
        <v>13</v>
      </c>
      <c r="I15" s="42">
        <v>0</v>
      </c>
      <c r="J15" s="42">
        <v>8.0500000000000007</v>
      </c>
      <c r="K15" s="34" t="s">
        <v>13</v>
      </c>
      <c r="L15" s="34" t="s">
        <v>13</v>
      </c>
      <c r="M15" s="24"/>
      <c r="N15" s="24"/>
    </row>
    <row r="16" spans="1:15" ht="15.75" x14ac:dyDescent="0.25">
      <c r="A16" s="9">
        <v>7</v>
      </c>
      <c r="B16" s="13" t="s">
        <v>32</v>
      </c>
      <c r="C16" s="34">
        <f>'01.01.2022'!D19</f>
        <v>8118.4000000000005</v>
      </c>
      <c r="D16" s="34">
        <f>[6]Свод!$I$13</f>
        <v>8306.4</v>
      </c>
      <c r="E16" s="41">
        <f>'01.01.2022'!F19</f>
        <v>5123</v>
      </c>
      <c r="F16" s="41">
        <v>5228</v>
      </c>
      <c r="G16" s="42" t="s">
        <v>13</v>
      </c>
      <c r="H16" s="42" t="s">
        <v>13</v>
      </c>
      <c r="I16" s="42">
        <v>0</v>
      </c>
      <c r="J16" s="42">
        <v>0</v>
      </c>
      <c r="K16" s="34" t="s">
        <v>13</v>
      </c>
      <c r="L16" s="34" t="s">
        <v>13</v>
      </c>
      <c r="M16" s="24"/>
      <c r="N16" s="24"/>
    </row>
    <row r="17" spans="1:14" ht="15.75" x14ac:dyDescent="0.25">
      <c r="A17" s="9">
        <f t="shared" ref="A17:A19" si="0">A16+1</f>
        <v>8</v>
      </c>
      <c r="B17" s="13" t="s">
        <v>33</v>
      </c>
      <c r="C17" s="34">
        <f>'01.01.2022'!D20</f>
        <v>7017.3200000000043</v>
      </c>
      <c r="D17" s="34">
        <f>[6]Свод!$I$10</f>
        <v>6717.9999999999991</v>
      </c>
      <c r="E17" s="41">
        <f>'01.01.2022'!F20</f>
        <v>106</v>
      </c>
      <c r="F17" s="41">
        <v>95</v>
      </c>
      <c r="G17" s="42" t="s">
        <v>13</v>
      </c>
      <c r="H17" s="42" t="s">
        <v>13</v>
      </c>
      <c r="I17" s="42">
        <v>0</v>
      </c>
      <c r="J17" s="42">
        <v>8.3000000000000007</v>
      </c>
      <c r="K17" s="34" t="s">
        <v>13</v>
      </c>
      <c r="L17" s="34" t="s">
        <v>13</v>
      </c>
      <c r="M17" s="24"/>
      <c r="N17" s="24"/>
    </row>
    <row r="18" spans="1:14" ht="15.75" x14ac:dyDescent="0.25">
      <c r="A18" s="9">
        <f t="shared" si="0"/>
        <v>9</v>
      </c>
      <c r="B18" s="13" t="s">
        <v>34</v>
      </c>
      <c r="C18" s="34">
        <f>'01.01.2022'!D21</f>
        <v>6274.7909999999974</v>
      </c>
      <c r="D18" s="34">
        <f>[6]Свод!$I$14</f>
        <v>6728.1200000000008</v>
      </c>
      <c r="E18" s="41">
        <f>'01.01.2022'!F21</f>
        <v>369</v>
      </c>
      <c r="F18" s="41">
        <v>241</v>
      </c>
      <c r="G18" s="42" t="s">
        <v>13</v>
      </c>
      <c r="H18" s="42" t="s">
        <v>13</v>
      </c>
      <c r="I18" s="42">
        <v>0</v>
      </c>
      <c r="J18" s="42">
        <v>0</v>
      </c>
      <c r="K18" s="34" t="s">
        <v>13</v>
      </c>
      <c r="L18" s="34" t="s">
        <v>13</v>
      </c>
      <c r="M18" s="24"/>
      <c r="N18" s="24"/>
    </row>
    <row r="19" spans="1:14" ht="15.75" x14ac:dyDescent="0.25">
      <c r="A19" s="9">
        <f t="shared" si="0"/>
        <v>10</v>
      </c>
      <c r="B19" s="13" t="s">
        <v>35</v>
      </c>
      <c r="C19" s="34">
        <f>'01.01.2022'!D22</f>
        <v>4017.674419999998</v>
      </c>
      <c r="D19" s="34">
        <f>[6]Свод!$I$15</f>
        <v>4336.6399999999994</v>
      </c>
      <c r="E19" s="41">
        <f>'01.01.2022'!F22</f>
        <v>59</v>
      </c>
      <c r="F19" s="41">
        <v>207</v>
      </c>
      <c r="G19" s="42" t="s">
        <v>13</v>
      </c>
      <c r="H19" s="42" t="s">
        <v>13</v>
      </c>
      <c r="I19" s="42">
        <v>0</v>
      </c>
      <c r="J19" s="42">
        <v>0</v>
      </c>
      <c r="K19" s="34" t="s">
        <v>13</v>
      </c>
      <c r="L19" s="34" t="s">
        <v>13</v>
      </c>
      <c r="M19" s="24"/>
      <c r="N19" s="24"/>
    </row>
    <row r="20" spans="1:14" ht="15.75" x14ac:dyDescent="0.25">
      <c r="A20" s="9">
        <v>11</v>
      </c>
      <c r="B20" s="13" t="s">
        <v>53</v>
      </c>
      <c r="C20" s="34">
        <f>'01.01.2022'!D24</f>
        <v>3607.1000000000022</v>
      </c>
      <c r="D20" s="34">
        <f>[6]Свод!$I$16</f>
        <v>4406.7999999999993</v>
      </c>
      <c r="E20" s="41">
        <f>'01.01.2022'!F24</f>
        <v>157</v>
      </c>
      <c r="F20" s="41">
        <v>150</v>
      </c>
      <c r="G20" s="42" t="s">
        <v>13</v>
      </c>
      <c r="H20" s="42" t="s">
        <v>13</v>
      </c>
      <c r="I20" s="42">
        <v>0</v>
      </c>
      <c r="J20" s="42">
        <v>0</v>
      </c>
      <c r="K20" s="34" t="s">
        <v>13</v>
      </c>
      <c r="L20" s="34" t="s">
        <v>13</v>
      </c>
      <c r="M20" s="24"/>
      <c r="N20" s="24"/>
    </row>
    <row r="21" spans="1:14" ht="15.75" x14ac:dyDescent="0.25">
      <c r="A21" s="9">
        <v>12</v>
      </c>
      <c r="B21" s="13" t="s">
        <v>36</v>
      </c>
      <c r="C21" s="34">
        <f>'01.01.2022'!D23</f>
        <v>9250.8000000000029</v>
      </c>
      <c r="D21" s="34">
        <f>[6]Свод!$I$17</f>
        <v>9250.7999999999993</v>
      </c>
      <c r="E21" s="41">
        <f>'01.01.2022'!F23</f>
        <v>372</v>
      </c>
      <c r="F21" s="41">
        <v>626</v>
      </c>
      <c r="G21" s="42" t="s">
        <v>13</v>
      </c>
      <c r="H21" s="42" t="s">
        <v>13</v>
      </c>
      <c r="I21" s="42">
        <v>8.4600000000000009</v>
      </c>
      <c r="J21" s="42">
        <v>8.4600000000000009</v>
      </c>
      <c r="K21" s="34" t="s">
        <v>13</v>
      </c>
      <c r="L21" s="34" t="s">
        <v>13</v>
      </c>
      <c r="M21" s="24"/>
      <c r="N21" s="24"/>
    </row>
    <row r="22" spans="1:14" ht="15.75" x14ac:dyDescent="0.25">
      <c r="A22" s="9"/>
      <c r="B22" s="15" t="s">
        <v>40</v>
      </c>
      <c r="C22" s="39">
        <f>SUM(C11:C21)</f>
        <v>123428.24327000001</v>
      </c>
      <c r="D22" s="39">
        <f>SUM(D11:D21)</f>
        <v>126845.18</v>
      </c>
      <c r="E22" s="39">
        <f>SUM(E8:E21)</f>
        <v>194603.37114999999</v>
      </c>
      <c r="F22" s="39">
        <f>SUM(F8:F21)</f>
        <v>207252.04164000001</v>
      </c>
      <c r="G22" s="39">
        <f t="shared" ref="G22:L22" si="1">SUM(G7:G21)</f>
        <v>26503</v>
      </c>
      <c r="H22" s="39">
        <f t="shared" si="1"/>
        <v>24906.400000000001</v>
      </c>
      <c r="I22" s="39">
        <f t="shared" si="1"/>
        <v>81.53</v>
      </c>
      <c r="J22" s="39">
        <f t="shared" si="1"/>
        <v>103.35</v>
      </c>
      <c r="K22" s="39">
        <f t="shared" si="1"/>
        <v>14960.69</v>
      </c>
      <c r="L22" s="39">
        <f t="shared" si="1"/>
        <v>16962.900000000001</v>
      </c>
      <c r="M22" s="24"/>
      <c r="N22" s="24"/>
    </row>
    <row r="23" spans="1:14" ht="15.75" x14ac:dyDescent="0.25">
      <c r="A23" s="44">
        <v>13</v>
      </c>
      <c r="B23" s="45" t="s">
        <v>20</v>
      </c>
      <c r="C23" s="46">
        <v>5464.92</v>
      </c>
      <c r="D23" s="46">
        <f>[7]Свод!$J$18</f>
        <v>5464.92</v>
      </c>
      <c r="E23" s="47">
        <v>15889</v>
      </c>
      <c r="F23" s="47">
        <v>15889</v>
      </c>
      <c r="G23" s="48" t="s">
        <v>13</v>
      </c>
      <c r="H23" s="48" t="s">
        <v>13</v>
      </c>
      <c r="I23" s="48">
        <v>0</v>
      </c>
      <c r="J23" s="48">
        <v>0</v>
      </c>
      <c r="K23" s="46" t="s">
        <v>13</v>
      </c>
      <c r="L23" s="46" t="s">
        <v>13</v>
      </c>
      <c r="M23" s="24"/>
      <c r="N23" s="24"/>
    </row>
    <row r="24" spans="1:14" ht="15.75" x14ac:dyDescent="0.25">
      <c r="A24" s="44">
        <v>14</v>
      </c>
      <c r="B24" s="45" t="s">
        <v>31</v>
      </c>
      <c r="C24" s="46">
        <v>17029.099999999999</v>
      </c>
      <c r="D24" s="46">
        <f>[7]Свод!$J$19</f>
        <v>17029.100000000002</v>
      </c>
      <c r="E24" s="47">
        <v>7502</v>
      </c>
      <c r="F24" s="47">
        <v>7497</v>
      </c>
      <c r="G24" s="48" t="s">
        <v>13</v>
      </c>
      <c r="H24" s="48" t="s">
        <v>13</v>
      </c>
      <c r="I24" s="48">
        <v>0</v>
      </c>
      <c r="J24" s="48">
        <v>0</v>
      </c>
      <c r="K24" s="46" t="s">
        <v>13</v>
      </c>
      <c r="L24" s="46" t="s">
        <v>13</v>
      </c>
      <c r="M24" s="24"/>
      <c r="N24" s="24"/>
    </row>
    <row r="25" spans="1:14" ht="15.75" x14ac:dyDescent="0.25">
      <c r="A25" s="44">
        <v>15</v>
      </c>
      <c r="B25" s="45" t="s">
        <v>38</v>
      </c>
      <c r="C25" s="46">
        <f>'[3]01.01.2020'!$D$25</f>
        <v>4156.6099999999997</v>
      </c>
      <c r="D25" s="51">
        <f>[7]Свод!$J$21</f>
        <v>4156.6099999999997</v>
      </c>
      <c r="E25" s="47" t="s">
        <v>26</v>
      </c>
      <c r="F25" s="47" t="s">
        <v>26</v>
      </c>
      <c r="G25" s="48" t="s">
        <v>13</v>
      </c>
      <c r="H25" s="48" t="s">
        <v>13</v>
      </c>
      <c r="I25" s="48">
        <v>0</v>
      </c>
      <c r="J25" s="48">
        <v>0</v>
      </c>
      <c r="K25" s="46" t="s">
        <v>13</v>
      </c>
      <c r="L25" s="46" t="s">
        <v>13</v>
      </c>
      <c r="M25" s="24"/>
      <c r="N25" s="24"/>
    </row>
    <row r="26" spans="1:14" ht="15.75" x14ac:dyDescent="0.25">
      <c r="A26" s="44">
        <v>16</v>
      </c>
      <c r="B26" s="45" t="s">
        <v>25</v>
      </c>
      <c r="C26" s="46">
        <f>'[3]01.01.2020'!$D$15</f>
        <v>30846.32999999998</v>
      </c>
      <c r="D26" s="46">
        <f>[7]Свод!$J$22</f>
        <v>30846.329999999998</v>
      </c>
      <c r="E26" s="47" t="s">
        <v>26</v>
      </c>
      <c r="F26" s="47" t="s">
        <v>26</v>
      </c>
      <c r="G26" s="48" t="s">
        <v>13</v>
      </c>
      <c r="H26" s="48" t="s">
        <v>13</v>
      </c>
      <c r="I26" s="48">
        <v>209.4</v>
      </c>
      <c r="J26" s="48">
        <v>209.4</v>
      </c>
      <c r="K26" s="46" t="s">
        <v>13</v>
      </c>
      <c r="L26" s="46" t="s">
        <v>13</v>
      </c>
      <c r="M26" s="24"/>
      <c r="N26" s="24"/>
    </row>
    <row r="27" spans="1:14" s="50" customFormat="1" ht="15.75" x14ac:dyDescent="0.25">
      <c r="A27" s="44">
        <v>17</v>
      </c>
      <c r="B27" s="45" t="s">
        <v>37</v>
      </c>
      <c r="C27" s="46">
        <f>'[3]01.01.2020'!$D$24</f>
        <v>38062.04</v>
      </c>
      <c r="D27" s="46">
        <f>[7]Свод!$J$23</f>
        <v>38062.04</v>
      </c>
      <c r="E27" s="47" t="s">
        <v>26</v>
      </c>
      <c r="F27" s="47" t="s">
        <v>26</v>
      </c>
      <c r="G27" s="48" t="s">
        <v>13</v>
      </c>
      <c r="H27" s="48" t="s">
        <v>13</v>
      </c>
      <c r="I27" s="48">
        <v>0</v>
      </c>
      <c r="J27" s="48">
        <v>0</v>
      </c>
      <c r="K27" s="46" t="s">
        <v>13</v>
      </c>
      <c r="L27" s="46" t="s">
        <v>13</v>
      </c>
      <c r="M27" s="49"/>
      <c r="N27" s="49"/>
    </row>
    <row r="28" spans="1:14" s="50" customFormat="1" ht="15.75" x14ac:dyDescent="0.25">
      <c r="A28" s="44">
        <v>18</v>
      </c>
      <c r="B28" s="45" t="s">
        <v>39</v>
      </c>
      <c r="C28" s="46">
        <f>'[3]01.01.2020'!$D$26</f>
        <v>20182.28</v>
      </c>
      <c r="D28" s="51">
        <f>[7]Свод!$J$24</f>
        <v>20182.28</v>
      </c>
      <c r="E28" s="47" t="s">
        <v>26</v>
      </c>
      <c r="F28" s="47" t="s">
        <v>26</v>
      </c>
      <c r="G28" s="48" t="s">
        <v>13</v>
      </c>
      <c r="H28" s="48" t="s">
        <v>13</v>
      </c>
      <c r="I28" s="48">
        <v>0</v>
      </c>
      <c r="J28" s="48">
        <v>0</v>
      </c>
      <c r="K28" s="46" t="s">
        <v>13</v>
      </c>
      <c r="L28" s="46" t="s">
        <v>13</v>
      </c>
      <c r="M28" s="49"/>
      <c r="N28" s="49"/>
    </row>
    <row r="29" spans="1:14" ht="15.75" x14ac:dyDescent="0.25">
      <c r="A29" s="9"/>
      <c r="B29" s="15" t="s">
        <v>40</v>
      </c>
      <c r="C29" s="39">
        <f t="shared" ref="C29:L29" si="2">SUM(C23:C28)</f>
        <v>115741.27999999997</v>
      </c>
      <c r="D29" s="39">
        <f>SUM(D23:D28)</f>
        <v>115741.28</v>
      </c>
      <c r="E29" s="39">
        <f t="shared" si="2"/>
        <v>23391</v>
      </c>
      <c r="F29" s="39">
        <f t="shared" si="2"/>
        <v>23386</v>
      </c>
      <c r="G29" s="39">
        <f t="shared" si="2"/>
        <v>0</v>
      </c>
      <c r="H29" s="39">
        <f t="shared" si="2"/>
        <v>0</v>
      </c>
      <c r="I29" s="39">
        <f t="shared" si="2"/>
        <v>209.4</v>
      </c>
      <c r="J29" s="39">
        <f t="shared" si="2"/>
        <v>209.4</v>
      </c>
      <c r="K29" s="39">
        <f t="shared" si="2"/>
        <v>0</v>
      </c>
      <c r="L29" s="39">
        <f t="shared" si="2"/>
        <v>0</v>
      </c>
      <c r="M29" s="24"/>
      <c r="N29" s="24"/>
    </row>
    <row r="30" spans="1:14" ht="15.75" x14ac:dyDescent="0.25">
      <c r="A30" s="78"/>
      <c r="B30" s="17"/>
      <c r="C30" s="38"/>
      <c r="D30" s="38"/>
      <c r="E30" s="38"/>
      <c r="F30" s="40"/>
      <c r="G30" s="38"/>
      <c r="H30" s="38"/>
      <c r="I30" s="38"/>
      <c r="J30" s="38"/>
      <c r="K30" s="18"/>
      <c r="L30" s="18"/>
      <c r="M30" s="21"/>
      <c r="N30" s="21"/>
    </row>
    <row r="31" spans="1:14" ht="15.75" x14ac:dyDescent="0.25">
      <c r="A31" s="78"/>
      <c r="B31" s="2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4" ht="15.75" x14ac:dyDescent="0.25">
      <c r="A32" s="78"/>
      <c r="B32" s="1" t="s">
        <v>71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5.75" x14ac:dyDescent="0.25">
      <c r="A33" s="78"/>
      <c r="B33" s="1" t="s">
        <v>72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5.75" x14ac:dyDescent="0.25">
      <c r="A34" s="78"/>
      <c r="B34" s="1" t="s">
        <v>73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5.75" x14ac:dyDescent="0.25">
      <c r="A35" s="78"/>
      <c r="B35" s="1" t="s">
        <v>74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5.75" x14ac:dyDescent="0.25">
      <c r="A36" s="78"/>
      <c r="B36" s="1" t="s">
        <v>75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5.75" x14ac:dyDescent="0.25">
      <c r="A37" s="78"/>
      <c r="B37" s="1" t="s">
        <v>76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6.5" thickBot="1" x14ac:dyDescent="0.3">
      <c r="A38" s="7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6.5" thickBot="1" x14ac:dyDescent="0.3">
      <c r="A39" s="78"/>
      <c r="B39" s="70" t="s">
        <v>51</v>
      </c>
      <c r="C39" s="71"/>
      <c r="D39" s="71"/>
      <c r="E39" s="71"/>
      <c r="F39" s="71"/>
      <c r="G39" s="18"/>
      <c r="H39" s="18"/>
      <c r="I39" s="18"/>
      <c r="J39" s="18"/>
      <c r="K39" s="18"/>
      <c r="L39" s="18"/>
    </row>
    <row r="40" spans="1:12" ht="75.75" customHeight="1" thickBot="1" x14ac:dyDescent="0.3">
      <c r="A40" s="78"/>
      <c r="B40" s="25" t="s">
        <v>43</v>
      </c>
      <c r="C40" s="18"/>
      <c r="D40" s="72" t="s">
        <v>50</v>
      </c>
      <c r="E40" s="73"/>
      <c r="F40" s="73"/>
      <c r="G40" s="74"/>
      <c r="H40" s="75"/>
      <c r="I40" s="59"/>
      <c r="J40" s="59"/>
      <c r="K40" s="18"/>
      <c r="L40" s="18"/>
    </row>
    <row r="41" spans="1:12" ht="15.75" x14ac:dyDescent="0.25">
      <c r="A41" s="78"/>
      <c r="B41" s="25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5.75" x14ac:dyDescent="0.25">
      <c r="A42" s="78"/>
      <c r="B42" s="19" t="s">
        <v>44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s="26" customFormat="1" x14ac:dyDescent="0.25">
      <c r="B43" s="27" t="s">
        <v>45</v>
      </c>
      <c r="C43" s="28"/>
      <c r="D43" s="28"/>
      <c r="E43" s="28"/>
      <c r="F43" s="28"/>
      <c r="J43" s="30"/>
    </row>
    <row r="44" spans="1:12" x14ac:dyDescent="0.25">
      <c r="B44" s="31" t="s">
        <v>46</v>
      </c>
      <c r="D44" s="21"/>
      <c r="F44" s="21"/>
    </row>
    <row r="45" spans="1:12" x14ac:dyDescent="0.25">
      <c r="B45" s="19" t="s">
        <v>47</v>
      </c>
      <c r="F45" s="21"/>
    </row>
    <row r="46" spans="1:12" x14ac:dyDescent="0.25">
      <c r="B46" s="32" t="s">
        <v>48</v>
      </c>
    </row>
    <row r="47" spans="1:12" x14ac:dyDescent="0.25">
      <c r="B47" s="1" t="s">
        <v>60</v>
      </c>
    </row>
    <row r="48" spans="1:12" x14ac:dyDescent="0.25">
      <c r="B48" s="1" t="s">
        <v>61</v>
      </c>
      <c r="F48" s="21"/>
    </row>
    <row r="49" spans="2:2" x14ac:dyDescent="0.25">
      <c r="B49" s="1" t="s">
        <v>62</v>
      </c>
    </row>
    <row r="50" spans="2:2" x14ac:dyDescent="0.25">
      <c r="B50" s="1" t="s">
        <v>63</v>
      </c>
    </row>
  </sheetData>
  <mergeCells count="13">
    <mergeCell ref="M3:N3"/>
    <mergeCell ref="G4:H4"/>
    <mergeCell ref="I4:J4"/>
    <mergeCell ref="K4:L4"/>
    <mergeCell ref="M4:M5"/>
    <mergeCell ref="N4:N5"/>
    <mergeCell ref="A1:L1"/>
    <mergeCell ref="A3:A5"/>
    <mergeCell ref="B3:B5"/>
    <mergeCell ref="C3:D4"/>
    <mergeCell ref="E3:F4"/>
    <mergeCell ref="G3:J3"/>
    <mergeCell ref="K3:L3"/>
  </mergeCells>
  <hyperlinks>
    <hyperlink ref="B40" r:id="rId1"/>
  </hyperlinks>
  <pageMargins left="0.27" right="0" top="0" bottom="0" header="0.31496062992125984" footer="0.31496062992125984"/>
  <pageSetup paperSize="9" scale="77" orientation="landscape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zoomScaleNormal="100" zoomScaleSheetLayoutView="100" workbookViewId="0">
      <selection activeCell="E23" sqref="E23"/>
    </sheetView>
  </sheetViews>
  <sheetFormatPr defaultRowHeight="15" x14ac:dyDescent="0.25"/>
  <cols>
    <col min="1" max="1" width="7.42578125" style="1" customWidth="1"/>
    <col min="2" max="2" width="33.85546875" style="1" customWidth="1"/>
    <col min="3" max="3" width="12.7109375" style="1" customWidth="1"/>
    <col min="4" max="4" width="14" style="1" customWidth="1"/>
    <col min="5" max="6" width="15.7109375" style="1" customWidth="1"/>
    <col min="7" max="7" width="12.7109375" style="1" customWidth="1"/>
    <col min="8" max="9" width="11.7109375" style="1" customWidth="1"/>
    <col min="10" max="10" width="13.42578125" style="1" customWidth="1"/>
    <col min="11" max="12" width="13.5703125" style="1" customWidth="1"/>
    <col min="13" max="13" width="14.85546875" style="1" customWidth="1"/>
    <col min="14" max="14" width="15" style="1" customWidth="1"/>
    <col min="15" max="16384" width="9.140625" style="1"/>
  </cols>
  <sheetData>
    <row r="1" spans="1:15" ht="30.75" customHeight="1" x14ac:dyDescent="0.25">
      <c r="A1" s="156" t="s">
        <v>65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5" x14ac:dyDescent="0.25">
      <c r="K2" s="2"/>
      <c r="L2" s="2" t="s">
        <v>1</v>
      </c>
    </row>
    <row r="3" spans="1:15" ht="51" customHeight="1" x14ac:dyDescent="0.25">
      <c r="A3" s="158" t="s">
        <v>2</v>
      </c>
      <c r="B3" s="158" t="s">
        <v>3</v>
      </c>
      <c r="C3" s="159" t="s">
        <v>4</v>
      </c>
      <c r="D3" s="160"/>
      <c r="E3" s="159" t="s">
        <v>5</v>
      </c>
      <c r="F3" s="160"/>
      <c r="G3" s="167" t="s">
        <v>7</v>
      </c>
      <c r="H3" s="168"/>
      <c r="I3" s="168"/>
      <c r="J3" s="169"/>
      <c r="K3" s="170" t="s">
        <v>9</v>
      </c>
      <c r="L3" s="170"/>
      <c r="M3" s="183"/>
      <c r="N3" s="183"/>
    </row>
    <row r="4" spans="1:15" ht="72" customHeight="1" x14ac:dyDescent="0.25">
      <c r="A4" s="158"/>
      <c r="B4" s="158"/>
      <c r="C4" s="161"/>
      <c r="D4" s="162"/>
      <c r="E4" s="161"/>
      <c r="F4" s="162"/>
      <c r="G4" s="167" t="s">
        <v>10</v>
      </c>
      <c r="H4" s="169"/>
      <c r="I4" s="167" t="s">
        <v>11</v>
      </c>
      <c r="J4" s="169"/>
      <c r="K4" s="170" t="s">
        <v>10</v>
      </c>
      <c r="L4" s="170"/>
      <c r="M4" s="184"/>
      <c r="N4" s="185"/>
    </row>
    <row r="5" spans="1:15" ht="15" customHeight="1" x14ac:dyDescent="0.25">
      <c r="A5" s="158"/>
      <c r="B5" s="158"/>
      <c r="C5" s="81" t="s">
        <v>59</v>
      </c>
      <c r="D5" s="3">
        <v>44652</v>
      </c>
      <c r="E5" s="80" t="str">
        <f>C5</f>
        <v xml:space="preserve"> 01.01.2022</v>
      </c>
      <c r="F5" s="3">
        <f>D5</f>
        <v>44652</v>
      </c>
      <c r="G5" s="3" t="str">
        <f>C5</f>
        <v xml:space="preserve"> 01.01.2022</v>
      </c>
      <c r="H5" s="3">
        <f>D5</f>
        <v>44652</v>
      </c>
      <c r="I5" s="3" t="str">
        <f>C5</f>
        <v xml:space="preserve"> 01.01.2022</v>
      </c>
      <c r="J5" s="3">
        <f>D5</f>
        <v>44652</v>
      </c>
      <c r="K5" s="89" t="str">
        <f>E5</f>
        <v xml:space="preserve"> 01.01.2022</v>
      </c>
      <c r="L5" s="3">
        <f>F5</f>
        <v>44652</v>
      </c>
      <c r="M5" s="184"/>
      <c r="N5" s="184"/>
    </row>
    <row r="6" spans="1:15" ht="15.75" customHeight="1" x14ac:dyDescent="0.25">
      <c r="A6" s="80">
        <v>1</v>
      </c>
      <c r="B6" s="80">
        <v>2</v>
      </c>
      <c r="C6" s="81">
        <v>3</v>
      </c>
      <c r="D6" s="81">
        <v>4</v>
      </c>
      <c r="E6" s="80">
        <v>5</v>
      </c>
      <c r="F6" s="80">
        <v>6</v>
      </c>
      <c r="G6" s="4">
        <v>7</v>
      </c>
      <c r="H6" s="4">
        <v>8</v>
      </c>
      <c r="I6" s="4">
        <v>9</v>
      </c>
      <c r="J6" s="80">
        <v>10</v>
      </c>
      <c r="K6" s="80">
        <v>11</v>
      </c>
      <c r="L6" s="80">
        <v>12</v>
      </c>
      <c r="M6" s="88"/>
      <c r="N6" s="88"/>
    </row>
    <row r="7" spans="1:15" ht="15.75" x14ac:dyDescent="0.25">
      <c r="A7" s="5">
        <v>1</v>
      </c>
      <c r="B7" s="6" t="s">
        <v>12</v>
      </c>
      <c r="C7" s="34" t="s">
        <v>13</v>
      </c>
      <c r="D7" s="34" t="s">
        <v>13</v>
      </c>
      <c r="E7" s="7">
        <f>E8+E10+E9</f>
        <v>113595.37115000001</v>
      </c>
      <c r="F7" s="7">
        <f>F8+F10+F9</f>
        <v>127932.89486000001</v>
      </c>
      <c r="G7" s="8">
        <v>26503</v>
      </c>
      <c r="H7" s="43">
        <v>23682.37</v>
      </c>
      <c r="I7" s="42" t="s">
        <v>13</v>
      </c>
      <c r="J7" s="42"/>
      <c r="K7" s="35">
        <f>'01.01.2022'!P7</f>
        <v>14960.69</v>
      </c>
      <c r="L7" s="36">
        <v>16626.5</v>
      </c>
      <c r="M7" s="24"/>
      <c r="N7" s="24"/>
    </row>
    <row r="8" spans="1:15" ht="17.25" customHeight="1" x14ac:dyDescent="0.25">
      <c r="A8" s="9" t="s">
        <v>14</v>
      </c>
      <c r="B8" s="10" t="s">
        <v>15</v>
      </c>
      <c r="C8" s="34" t="s">
        <v>13</v>
      </c>
      <c r="D8" s="34" t="s">
        <v>13</v>
      </c>
      <c r="E8" s="41">
        <f>'01.01.2022'!F8</f>
        <v>3182.6506899999999</v>
      </c>
      <c r="F8" s="41">
        <f>3605463.27/1000</f>
        <v>3605.4632700000002</v>
      </c>
      <c r="G8" s="42" t="s">
        <v>13</v>
      </c>
      <c r="H8" s="42" t="s">
        <v>13</v>
      </c>
      <c r="I8" s="42" t="s">
        <v>13</v>
      </c>
      <c r="J8" s="42"/>
      <c r="K8" s="34" t="s">
        <v>13</v>
      </c>
      <c r="L8" s="34" t="s">
        <v>13</v>
      </c>
      <c r="M8" s="24"/>
      <c r="N8" s="20"/>
    </row>
    <row r="9" spans="1:15" ht="44.25" customHeight="1" x14ac:dyDescent="0.25">
      <c r="A9" s="9" t="s">
        <v>16</v>
      </c>
      <c r="B9" s="11" t="s">
        <v>17</v>
      </c>
      <c r="C9" s="34" t="s">
        <v>13</v>
      </c>
      <c r="D9" s="34" t="s">
        <v>13</v>
      </c>
      <c r="E9" s="7">
        <f>'01.01.2022'!F9</f>
        <v>110299.6618</v>
      </c>
      <c r="F9" s="7">
        <f>124184031.92/1000</f>
        <v>124184.03192000001</v>
      </c>
      <c r="G9" s="42" t="s">
        <v>13</v>
      </c>
      <c r="H9" s="42" t="s">
        <v>13</v>
      </c>
      <c r="I9" s="42" t="s">
        <v>13</v>
      </c>
      <c r="J9" s="42"/>
      <c r="K9" s="34" t="s">
        <v>13</v>
      </c>
      <c r="L9" s="34" t="s">
        <v>13</v>
      </c>
      <c r="M9" s="24"/>
      <c r="N9" s="20"/>
    </row>
    <row r="10" spans="1:15" ht="15.75" x14ac:dyDescent="0.25">
      <c r="A10" s="9" t="s">
        <v>18</v>
      </c>
      <c r="B10" s="12" t="s">
        <v>19</v>
      </c>
      <c r="C10" s="34" t="s">
        <v>13</v>
      </c>
      <c r="D10" s="34" t="s">
        <v>13</v>
      </c>
      <c r="E10" s="41">
        <f>'01.01.2022'!F10</f>
        <v>113.05866</v>
      </c>
      <c r="F10" s="41">
        <f>143399.67/1000</f>
        <v>143.39967000000001</v>
      </c>
      <c r="G10" s="42" t="s">
        <v>13</v>
      </c>
      <c r="H10" s="42" t="s">
        <v>13</v>
      </c>
      <c r="I10" s="42" t="s">
        <v>13</v>
      </c>
      <c r="J10" s="42"/>
      <c r="K10" s="34" t="s">
        <v>13</v>
      </c>
      <c r="L10" s="34" t="s">
        <v>13</v>
      </c>
      <c r="M10" s="24"/>
      <c r="N10" s="20"/>
    </row>
    <row r="11" spans="1:15" ht="15.75" x14ac:dyDescent="0.25">
      <c r="A11" s="9">
        <v>2</v>
      </c>
      <c r="B11" s="13" t="s">
        <v>22</v>
      </c>
      <c r="C11" s="34">
        <f>'01.01.2022'!D12</f>
        <v>674.30000000000109</v>
      </c>
      <c r="D11" s="7">
        <f>[7]Свод!$J$7</f>
        <v>726.09999999999991</v>
      </c>
      <c r="E11" s="41">
        <f>'01.01.2022'!F12</f>
        <v>339</v>
      </c>
      <c r="F11" s="41">
        <v>304</v>
      </c>
      <c r="G11" s="42" t="s">
        <v>13</v>
      </c>
      <c r="H11" s="42" t="s">
        <v>13</v>
      </c>
      <c r="I11" s="42">
        <v>0</v>
      </c>
      <c r="J11" s="42">
        <v>0</v>
      </c>
      <c r="K11" s="34" t="s">
        <v>13</v>
      </c>
      <c r="L11" s="34" t="s">
        <v>13</v>
      </c>
      <c r="M11" s="24"/>
      <c r="N11" s="24"/>
    </row>
    <row r="12" spans="1:15" ht="18" customHeight="1" x14ac:dyDescent="0.25">
      <c r="A12" s="9">
        <f>A11+1</f>
        <v>3</v>
      </c>
      <c r="B12" s="13" t="s">
        <v>23</v>
      </c>
      <c r="C12" s="34">
        <f>'01.01.2022'!D13</f>
        <v>13180.100000000004</v>
      </c>
      <c r="D12" s="34">
        <f>[7]Свод!$J$8</f>
        <v>13561.4</v>
      </c>
      <c r="E12" s="41">
        <f>'01.01.2022'!F13</f>
        <v>15875</v>
      </c>
      <c r="F12" s="41">
        <v>15359</v>
      </c>
      <c r="G12" s="42" t="s">
        <v>13</v>
      </c>
      <c r="H12" s="42" t="s">
        <v>13</v>
      </c>
      <c r="I12" s="42">
        <v>73.069999999999993</v>
      </c>
      <c r="J12" s="42">
        <v>114.2</v>
      </c>
      <c r="K12" s="34" t="s">
        <v>13</v>
      </c>
      <c r="L12" s="34" t="s">
        <v>13</v>
      </c>
      <c r="M12" s="24"/>
      <c r="N12" s="24"/>
    </row>
    <row r="13" spans="1:15" ht="31.5" x14ac:dyDescent="0.25">
      <c r="A13" s="9">
        <f>A12+1</f>
        <v>4</v>
      </c>
      <c r="B13" s="13" t="s">
        <v>24</v>
      </c>
      <c r="C13" s="7">
        <f>'01.01.2022'!D14</f>
        <v>12830.9</v>
      </c>
      <c r="D13" s="7">
        <f>[7]Свод!$J$9</f>
        <v>13282.9</v>
      </c>
      <c r="E13" s="7">
        <f>'01.01.2022'!F14</f>
        <v>399</v>
      </c>
      <c r="F13" s="7">
        <v>120</v>
      </c>
      <c r="G13" s="42" t="s">
        <v>13</v>
      </c>
      <c r="H13" s="42" t="s">
        <v>13</v>
      </c>
      <c r="I13" s="42">
        <v>0</v>
      </c>
      <c r="J13" s="42">
        <v>0</v>
      </c>
      <c r="K13" s="34" t="s">
        <v>13</v>
      </c>
      <c r="L13" s="34" t="s">
        <v>13</v>
      </c>
      <c r="M13" s="24"/>
      <c r="N13" s="24"/>
      <c r="O13" s="21"/>
    </row>
    <row r="14" spans="1:15" ht="17.25" customHeight="1" x14ac:dyDescent="0.25">
      <c r="A14" s="9">
        <v>5</v>
      </c>
      <c r="B14" s="14" t="s">
        <v>27</v>
      </c>
      <c r="C14" s="34">
        <f>'01.01.2022'!D16</f>
        <v>1558.079</v>
      </c>
      <c r="D14" s="34">
        <f>[7]Свод!$J$11</f>
        <v>1558.08</v>
      </c>
      <c r="E14" s="42" t="s">
        <v>28</v>
      </c>
      <c r="F14" s="42" t="s">
        <v>28</v>
      </c>
      <c r="G14" s="42" t="s">
        <v>13</v>
      </c>
      <c r="H14" s="42" t="s">
        <v>13</v>
      </c>
      <c r="I14" s="42"/>
      <c r="J14" s="42"/>
      <c r="K14" s="34" t="s">
        <v>13</v>
      </c>
      <c r="L14" s="34" t="s">
        <v>13</v>
      </c>
      <c r="M14" s="24"/>
      <c r="N14" s="24"/>
    </row>
    <row r="15" spans="1:15" ht="15.75" x14ac:dyDescent="0.25">
      <c r="A15" s="9">
        <v>6</v>
      </c>
      <c r="B15" s="13" t="s">
        <v>30</v>
      </c>
      <c r="C15" s="34">
        <f>'01.01.2022'!D17</f>
        <v>56898.778850000002</v>
      </c>
      <c r="D15" s="34">
        <f>[7]Свод!$J$12</f>
        <v>57764.130000000005</v>
      </c>
      <c r="E15" s="41">
        <f>'01.01.2022'!F17</f>
        <v>58209</v>
      </c>
      <c r="F15" s="41">
        <v>58970</v>
      </c>
      <c r="G15" s="42" t="s">
        <v>13</v>
      </c>
      <c r="H15" s="42" t="s">
        <v>13</v>
      </c>
      <c r="I15" s="42">
        <v>0</v>
      </c>
      <c r="J15" s="42">
        <v>6.7</v>
      </c>
      <c r="K15" s="34" t="s">
        <v>13</v>
      </c>
      <c r="L15" s="34" t="s">
        <v>13</v>
      </c>
      <c r="M15" s="24"/>
      <c r="N15" s="24"/>
    </row>
    <row r="16" spans="1:15" ht="15.75" x14ac:dyDescent="0.25">
      <c r="A16" s="9">
        <v>7</v>
      </c>
      <c r="B16" s="13" t="s">
        <v>32</v>
      </c>
      <c r="C16" s="34">
        <f>'01.01.2022'!D19</f>
        <v>8118.4000000000005</v>
      </c>
      <c r="D16" s="34">
        <f>[7]Свод!$J$13</f>
        <v>8357.1999999999989</v>
      </c>
      <c r="E16" s="41">
        <f>'01.01.2022'!F19</f>
        <v>5123</v>
      </c>
      <c r="F16" s="41">
        <v>5269</v>
      </c>
      <c r="G16" s="42" t="s">
        <v>13</v>
      </c>
      <c r="H16" s="42" t="s">
        <v>13</v>
      </c>
      <c r="I16" s="42">
        <v>0</v>
      </c>
      <c r="J16" s="42">
        <v>0</v>
      </c>
      <c r="K16" s="34" t="s">
        <v>13</v>
      </c>
      <c r="L16" s="34" t="s">
        <v>13</v>
      </c>
      <c r="M16" s="24"/>
      <c r="N16" s="24"/>
    </row>
    <row r="17" spans="1:14" ht="15.75" x14ac:dyDescent="0.25">
      <c r="A17" s="9">
        <f t="shared" ref="A17:A19" si="0">A16+1</f>
        <v>8</v>
      </c>
      <c r="B17" s="13" t="s">
        <v>33</v>
      </c>
      <c r="C17" s="34">
        <f>'01.01.2022'!D20</f>
        <v>7017.3200000000043</v>
      </c>
      <c r="D17" s="34">
        <f>[7]Свод!$J$10</f>
        <v>6656.6999999999989</v>
      </c>
      <c r="E17" s="41">
        <f>'01.01.2022'!F20</f>
        <v>106</v>
      </c>
      <c r="F17" s="41">
        <v>160</v>
      </c>
      <c r="G17" s="42" t="s">
        <v>13</v>
      </c>
      <c r="H17" s="42" t="s">
        <v>13</v>
      </c>
      <c r="I17" s="42">
        <v>0</v>
      </c>
      <c r="J17" s="42">
        <v>6.48</v>
      </c>
      <c r="K17" s="34" t="s">
        <v>13</v>
      </c>
      <c r="L17" s="34" t="s">
        <v>13</v>
      </c>
      <c r="M17" s="24"/>
      <c r="N17" s="24"/>
    </row>
    <row r="18" spans="1:14" ht="15.75" x14ac:dyDescent="0.25">
      <c r="A18" s="9">
        <f t="shared" si="0"/>
        <v>9</v>
      </c>
      <c r="B18" s="13" t="s">
        <v>34</v>
      </c>
      <c r="C18" s="34">
        <f>'01.01.2022'!D21</f>
        <v>6274.7909999999974</v>
      </c>
      <c r="D18" s="34">
        <f>[7]Свод!$J$14</f>
        <v>7036.6800000000021</v>
      </c>
      <c r="E18" s="41">
        <f>'01.01.2022'!F21</f>
        <v>369</v>
      </c>
      <c r="F18" s="41">
        <v>252</v>
      </c>
      <c r="G18" s="42" t="s">
        <v>13</v>
      </c>
      <c r="H18" s="42" t="s">
        <v>13</v>
      </c>
      <c r="I18" s="42">
        <v>0</v>
      </c>
      <c r="J18" s="42">
        <v>0</v>
      </c>
      <c r="K18" s="34" t="s">
        <v>13</v>
      </c>
      <c r="L18" s="34" t="s">
        <v>13</v>
      </c>
      <c r="M18" s="24"/>
      <c r="N18" s="24"/>
    </row>
    <row r="19" spans="1:14" ht="15.75" x14ac:dyDescent="0.25">
      <c r="A19" s="9">
        <f t="shared" si="0"/>
        <v>10</v>
      </c>
      <c r="B19" s="13" t="s">
        <v>35</v>
      </c>
      <c r="C19" s="34">
        <f>'01.01.2022'!D22</f>
        <v>4017.674419999998</v>
      </c>
      <c r="D19" s="34">
        <f>[7]Свод!$J$15</f>
        <v>4374.51</v>
      </c>
      <c r="E19" s="41">
        <f>'01.01.2022'!F22</f>
        <v>59</v>
      </c>
      <c r="F19" s="41">
        <v>328</v>
      </c>
      <c r="G19" s="42" t="s">
        <v>13</v>
      </c>
      <c r="H19" s="42" t="s">
        <v>13</v>
      </c>
      <c r="I19" s="42">
        <v>0</v>
      </c>
      <c r="J19" s="42">
        <v>0</v>
      </c>
      <c r="K19" s="34" t="s">
        <v>13</v>
      </c>
      <c r="L19" s="34" t="s">
        <v>13</v>
      </c>
      <c r="M19" s="24"/>
      <c r="N19" s="24"/>
    </row>
    <row r="20" spans="1:14" ht="15.75" x14ac:dyDescent="0.25">
      <c r="A20" s="9">
        <v>11</v>
      </c>
      <c r="B20" s="13" t="s">
        <v>53</v>
      </c>
      <c r="C20" s="34">
        <f>'01.01.2022'!D24</f>
        <v>3607.1000000000022</v>
      </c>
      <c r="D20" s="34">
        <f>[7]Свод!$J$16</f>
        <v>4646.5999999999995</v>
      </c>
      <c r="E20" s="41">
        <f>'01.01.2022'!F24</f>
        <v>157</v>
      </c>
      <c r="F20" s="41">
        <v>81</v>
      </c>
      <c r="G20" s="42" t="s">
        <v>13</v>
      </c>
      <c r="H20" s="42" t="s">
        <v>13</v>
      </c>
      <c r="I20" s="42">
        <v>0</v>
      </c>
      <c r="J20" s="42">
        <v>0</v>
      </c>
      <c r="K20" s="34" t="s">
        <v>13</v>
      </c>
      <c r="L20" s="34" t="s">
        <v>13</v>
      </c>
      <c r="M20" s="24"/>
      <c r="N20" s="24"/>
    </row>
    <row r="21" spans="1:14" ht="15.75" x14ac:dyDescent="0.25">
      <c r="A21" s="9">
        <v>12</v>
      </c>
      <c r="B21" s="13" t="s">
        <v>36</v>
      </c>
      <c r="C21" s="34">
        <f>'01.01.2022'!D23</f>
        <v>9250.8000000000029</v>
      </c>
      <c r="D21" s="34">
        <f>[7]Свод!$J$17</f>
        <v>9250.7999999999993</v>
      </c>
      <c r="E21" s="41">
        <f>'01.01.2022'!F23</f>
        <v>372</v>
      </c>
      <c r="F21" s="41">
        <v>483</v>
      </c>
      <c r="G21" s="42" t="s">
        <v>13</v>
      </c>
      <c r="H21" s="42" t="s">
        <v>13</v>
      </c>
      <c r="I21" s="42">
        <v>8.4600000000000009</v>
      </c>
      <c r="J21" s="42">
        <v>8.4600000000000009</v>
      </c>
      <c r="K21" s="34" t="s">
        <v>13</v>
      </c>
      <c r="L21" s="34" t="s">
        <v>13</v>
      </c>
      <c r="M21" s="24"/>
      <c r="N21" s="24"/>
    </row>
    <row r="22" spans="1:14" ht="15.75" x14ac:dyDescent="0.25">
      <c r="A22" s="9"/>
      <c r="B22" s="15" t="s">
        <v>40</v>
      </c>
      <c r="C22" s="39">
        <f>SUM(C11:C21)</f>
        <v>123428.24327000001</v>
      </c>
      <c r="D22" s="39">
        <f>SUM(D11:D21)</f>
        <v>127215.10000000002</v>
      </c>
      <c r="E22" s="39">
        <f>SUM(E8:E21)</f>
        <v>194603.37114999999</v>
      </c>
      <c r="F22" s="39">
        <f>SUM(F8:F21)</f>
        <v>209258.89486</v>
      </c>
      <c r="G22" s="39">
        <f t="shared" ref="G22:L22" si="1">SUM(G7:G21)</f>
        <v>26503</v>
      </c>
      <c r="H22" s="39">
        <f t="shared" si="1"/>
        <v>23682.37</v>
      </c>
      <c r="I22" s="39">
        <f t="shared" si="1"/>
        <v>81.53</v>
      </c>
      <c r="J22" s="39">
        <f>SUM(J8:J21)</f>
        <v>135.84</v>
      </c>
      <c r="K22" s="39">
        <f t="shared" si="1"/>
        <v>14960.69</v>
      </c>
      <c r="L22" s="39">
        <f t="shared" si="1"/>
        <v>16626.5</v>
      </c>
      <c r="M22" s="24"/>
      <c r="N22" s="24"/>
    </row>
    <row r="23" spans="1:14" ht="15.75" x14ac:dyDescent="0.25">
      <c r="A23" s="44">
        <v>13</v>
      </c>
      <c r="B23" s="45" t="s">
        <v>20</v>
      </c>
      <c r="C23" s="46">
        <v>5464.92</v>
      </c>
      <c r="D23" s="46">
        <f>[6]Свод!$I$18</f>
        <v>5464.92</v>
      </c>
      <c r="E23" s="47">
        <v>15889</v>
      </c>
      <c r="F23" s="47">
        <v>15889</v>
      </c>
      <c r="G23" s="48" t="s">
        <v>13</v>
      </c>
      <c r="H23" s="48" t="s">
        <v>13</v>
      </c>
      <c r="I23" s="48">
        <v>0</v>
      </c>
      <c r="J23" s="48">
        <v>0</v>
      </c>
      <c r="K23" s="46" t="s">
        <v>13</v>
      </c>
      <c r="L23" s="46" t="s">
        <v>13</v>
      </c>
      <c r="M23" s="24"/>
      <c r="N23" s="24"/>
    </row>
    <row r="24" spans="1:14" ht="15.75" x14ac:dyDescent="0.25">
      <c r="A24" s="44">
        <v>14</v>
      </c>
      <c r="B24" s="45" t="s">
        <v>31</v>
      </c>
      <c r="C24" s="46">
        <v>17029.099999999999</v>
      </c>
      <c r="D24" s="46">
        <f>[6]Свод!$I$19</f>
        <v>17029.100000000002</v>
      </c>
      <c r="E24" s="47">
        <v>7502</v>
      </c>
      <c r="F24" s="47">
        <v>7497</v>
      </c>
      <c r="G24" s="48" t="s">
        <v>13</v>
      </c>
      <c r="H24" s="48" t="s">
        <v>13</v>
      </c>
      <c r="I24" s="48">
        <v>0</v>
      </c>
      <c r="J24" s="48">
        <v>0</v>
      </c>
      <c r="K24" s="46" t="s">
        <v>13</v>
      </c>
      <c r="L24" s="46" t="s">
        <v>13</v>
      </c>
      <c r="M24" s="24"/>
      <c r="N24" s="24"/>
    </row>
    <row r="25" spans="1:14" ht="15.75" x14ac:dyDescent="0.25">
      <c r="A25" s="44">
        <v>15</v>
      </c>
      <c r="B25" s="45" t="s">
        <v>38</v>
      </c>
      <c r="C25" s="46">
        <f>'[3]01.01.2020'!$D$25</f>
        <v>4156.6099999999997</v>
      </c>
      <c r="D25" s="51">
        <f>[6]Свод!$I$21</f>
        <v>4156.6099999999997</v>
      </c>
      <c r="E25" s="47" t="s">
        <v>26</v>
      </c>
      <c r="F25" s="47" t="s">
        <v>26</v>
      </c>
      <c r="G25" s="48" t="s">
        <v>13</v>
      </c>
      <c r="H25" s="48" t="s">
        <v>13</v>
      </c>
      <c r="I25" s="48">
        <v>0</v>
      </c>
      <c r="J25" s="48" t="s">
        <v>29</v>
      </c>
      <c r="K25" s="46" t="s">
        <v>13</v>
      </c>
      <c r="L25" s="46" t="s">
        <v>13</v>
      </c>
      <c r="M25" s="24"/>
      <c r="N25" s="24"/>
    </row>
    <row r="26" spans="1:14" ht="15.75" x14ac:dyDescent="0.25">
      <c r="A26" s="44">
        <v>16</v>
      </c>
      <c r="B26" s="45" t="s">
        <v>25</v>
      </c>
      <c r="C26" s="46">
        <f>'[3]01.01.2020'!$D$15</f>
        <v>30846.32999999998</v>
      </c>
      <c r="D26" s="46">
        <f>[6]Свод!$I$22</f>
        <v>30846.329999999998</v>
      </c>
      <c r="E26" s="47" t="s">
        <v>26</v>
      </c>
      <c r="F26" s="47" t="s">
        <v>26</v>
      </c>
      <c r="G26" s="48" t="s">
        <v>13</v>
      </c>
      <c r="H26" s="48" t="s">
        <v>13</v>
      </c>
      <c r="I26" s="48">
        <v>209.4</v>
      </c>
      <c r="J26" s="48">
        <v>209.4</v>
      </c>
      <c r="K26" s="46" t="s">
        <v>13</v>
      </c>
      <c r="L26" s="46" t="s">
        <v>13</v>
      </c>
      <c r="M26" s="24"/>
      <c r="N26" s="24"/>
    </row>
    <row r="27" spans="1:14" s="50" customFormat="1" ht="15.75" x14ac:dyDescent="0.25">
      <c r="A27" s="44">
        <v>17</v>
      </c>
      <c r="B27" s="45" t="s">
        <v>37</v>
      </c>
      <c r="C27" s="46">
        <f>'[3]01.01.2020'!$D$24</f>
        <v>38062.04</v>
      </c>
      <c r="D27" s="46">
        <f>[6]Свод!$I$23</f>
        <v>38062.04</v>
      </c>
      <c r="E27" s="47" t="s">
        <v>26</v>
      </c>
      <c r="F27" s="47" t="s">
        <v>26</v>
      </c>
      <c r="G27" s="48" t="s">
        <v>13</v>
      </c>
      <c r="H27" s="48" t="s">
        <v>13</v>
      </c>
      <c r="I27" s="48">
        <v>0</v>
      </c>
      <c r="J27" s="48" t="s">
        <v>29</v>
      </c>
      <c r="K27" s="46" t="s">
        <v>13</v>
      </c>
      <c r="L27" s="46" t="s">
        <v>13</v>
      </c>
      <c r="M27" s="49"/>
      <c r="N27" s="49"/>
    </row>
    <row r="28" spans="1:14" s="50" customFormat="1" ht="15.75" x14ac:dyDescent="0.25">
      <c r="A28" s="44">
        <v>18</v>
      </c>
      <c r="B28" s="45" t="s">
        <v>39</v>
      </c>
      <c r="C28" s="46">
        <f>'[3]01.01.2020'!$D$26</f>
        <v>20182.28</v>
      </c>
      <c r="D28" s="51">
        <f>[6]Свод!$I$24</f>
        <v>20182.28</v>
      </c>
      <c r="E28" s="47" t="s">
        <v>26</v>
      </c>
      <c r="F28" s="47" t="s">
        <v>26</v>
      </c>
      <c r="G28" s="48" t="s">
        <v>13</v>
      </c>
      <c r="H28" s="48" t="s">
        <v>13</v>
      </c>
      <c r="I28" s="48">
        <v>0</v>
      </c>
      <c r="J28" s="48" t="s">
        <v>21</v>
      </c>
      <c r="K28" s="46" t="s">
        <v>13</v>
      </c>
      <c r="L28" s="46" t="s">
        <v>13</v>
      </c>
      <c r="M28" s="49"/>
      <c r="N28" s="49"/>
    </row>
    <row r="29" spans="1:14" ht="15.75" x14ac:dyDescent="0.25">
      <c r="A29" s="9"/>
      <c r="B29" s="15" t="s">
        <v>40</v>
      </c>
      <c r="C29" s="39">
        <f t="shared" ref="C29:L29" si="2">SUM(C23:C28)</f>
        <v>115741.27999999997</v>
      </c>
      <c r="D29" s="39">
        <f t="shared" si="2"/>
        <v>115741.28</v>
      </c>
      <c r="E29" s="39">
        <f t="shared" si="2"/>
        <v>23391</v>
      </c>
      <c r="F29" s="39">
        <f>SUM(F23:F28)</f>
        <v>23386</v>
      </c>
      <c r="G29" s="39">
        <f t="shared" si="2"/>
        <v>0</v>
      </c>
      <c r="H29" s="39">
        <f t="shared" si="2"/>
        <v>0</v>
      </c>
      <c r="I29" s="39">
        <f t="shared" si="2"/>
        <v>209.4</v>
      </c>
      <c r="J29" s="39">
        <f t="shared" si="2"/>
        <v>209.4</v>
      </c>
      <c r="K29" s="39">
        <f t="shared" si="2"/>
        <v>0</v>
      </c>
      <c r="L29" s="39">
        <f t="shared" si="2"/>
        <v>0</v>
      </c>
      <c r="M29" s="24"/>
      <c r="N29" s="24"/>
    </row>
    <row r="30" spans="1:14" ht="15.75" x14ac:dyDescent="0.25">
      <c r="A30" s="88"/>
      <c r="B30" s="17"/>
      <c r="C30" s="38"/>
      <c r="D30" s="38"/>
      <c r="E30" s="38"/>
      <c r="F30" s="40"/>
      <c r="G30" s="38"/>
      <c r="H30" s="38"/>
      <c r="I30" s="38"/>
      <c r="J30" s="38"/>
      <c r="K30" s="18"/>
      <c r="L30" s="18"/>
      <c r="M30" s="21"/>
      <c r="N30" s="21"/>
    </row>
    <row r="31" spans="1:14" ht="15.75" x14ac:dyDescent="0.25">
      <c r="A31" s="88"/>
      <c r="B31" s="2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4" ht="15.75" x14ac:dyDescent="0.25">
      <c r="A32" s="88"/>
      <c r="B32" s="1" t="s">
        <v>71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5.75" x14ac:dyDescent="0.25">
      <c r="A33" s="88"/>
      <c r="B33" s="1" t="s">
        <v>72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5.75" x14ac:dyDescent="0.25">
      <c r="A34" s="88"/>
      <c r="B34" s="1" t="s">
        <v>77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5.75" x14ac:dyDescent="0.25">
      <c r="A35" s="88"/>
      <c r="B35" s="1" t="s">
        <v>74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5.75" x14ac:dyDescent="0.25">
      <c r="A36" s="88"/>
      <c r="B36" s="1" t="s">
        <v>75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5.75" x14ac:dyDescent="0.25">
      <c r="A37" s="88"/>
      <c r="B37" s="1" t="s">
        <v>76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6.5" thickBot="1" x14ac:dyDescent="0.3">
      <c r="A38" s="8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6.5" thickBot="1" x14ac:dyDescent="0.3">
      <c r="A39" s="88"/>
      <c r="B39" s="82" t="s">
        <v>51</v>
      </c>
      <c r="C39" s="83"/>
      <c r="D39" s="83"/>
      <c r="E39" s="83"/>
      <c r="F39" s="83"/>
      <c r="G39" s="18"/>
      <c r="H39" s="18"/>
      <c r="I39" s="18"/>
      <c r="J39" s="18"/>
      <c r="K39" s="18"/>
      <c r="L39" s="18"/>
    </row>
    <row r="40" spans="1:12" ht="75.75" customHeight="1" thickBot="1" x14ac:dyDescent="0.3">
      <c r="A40" s="88"/>
      <c r="B40" s="25" t="s">
        <v>43</v>
      </c>
      <c r="C40" s="18"/>
      <c r="D40" s="84" t="s">
        <v>50</v>
      </c>
      <c r="E40" s="85"/>
      <c r="F40" s="85"/>
      <c r="G40" s="86"/>
      <c r="H40" s="87"/>
      <c r="I40" s="59"/>
      <c r="J40" s="59"/>
      <c r="K40" s="18"/>
      <c r="L40" s="18"/>
    </row>
    <row r="41" spans="1:12" ht="15.75" x14ac:dyDescent="0.25">
      <c r="A41" s="88"/>
      <c r="B41" s="25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5.75" x14ac:dyDescent="0.25">
      <c r="A42" s="88"/>
      <c r="B42" s="19" t="s">
        <v>44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s="26" customFormat="1" x14ac:dyDescent="0.25">
      <c r="B43" s="27" t="s">
        <v>45</v>
      </c>
      <c r="C43" s="28"/>
      <c r="D43" s="28"/>
      <c r="E43" s="28"/>
      <c r="F43" s="28"/>
      <c r="J43" s="30"/>
    </row>
    <row r="44" spans="1:12" x14ac:dyDescent="0.25">
      <c r="B44" s="31" t="s">
        <v>46</v>
      </c>
      <c r="D44" s="21"/>
      <c r="F44" s="21"/>
    </row>
    <row r="45" spans="1:12" x14ac:dyDescent="0.25">
      <c r="B45" s="19" t="s">
        <v>47</v>
      </c>
      <c r="F45" s="21"/>
    </row>
    <row r="46" spans="1:12" x14ac:dyDescent="0.25">
      <c r="B46" s="32" t="s">
        <v>48</v>
      </c>
    </row>
    <row r="47" spans="1:12" x14ac:dyDescent="0.25">
      <c r="B47" s="1" t="s">
        <v>60</v>
      </c>
    </row>
    <row r="48" spans="1:12" x14ac:dyDescent="0.25">
      <c r="B48" s="1" t="s">
        <v>61</v>
      </c>
      <c r="F48" s="21"/>
    </row>
    <row r="49" spans="2:2" x14ac:dyDescent="0.25">
      <c r="B49" s="1" t="s">
        <v>62</v>
      </c>
    </row>
    <row r="50" spans="2:2" x14ac:dyDescent="0.25">
      <c r="B50" s="1" t="s">
        <v>63</v>
      </c>
    </row>
  </sheetData>
  <mergeCells count="13">
    <mergeCell ref="A1:L1"/>
    <mergeCell ref="A3:A5"/>
    <mergeCell ref="B3:B5"/>
    <mergeCell ref="C3:D4"/>
    <mergeCell ref="E3:F4"/>
    <mergeCell ref="G3:J3"/>
    <mergeCell ref="K3:L3"/>
    <mergeCell ref="M3:N3"/>
    <mergeCell ref="G4:H4"/>
    <mergeCell ref="I4:J4"/>
    <mergeCell ref="K4:L4"/>
    <mergeCell ref="M4:M5"/>
    <mergeCell ref="N4:N5"/>
  </mergeCells>
  <hyperlinks>
    <hyperlink ref="B40" r:id="rId1"/>
  </hyperlinks>
  <pageMargins left="0.27" right="0" top="0" bottom="0" header="0.31496062992125984" footer="0.31496062992125984"/>
  <pageSetup paperSize="9" scale="77" orientation="landscape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zoomScaleNormal="100" zoomScaleSheetLayoutView="100" workbookViewId="0">
      <selection sqref="A1:XFD1048576"/>
    </sheetView>
  </sheetViews>
  <sheetFormatPr defaultRowHeight="15" x14ac:dyDescent="0.25"/>
  <cols>
    <col min="1" max="1" width="7.42578125" style="1" customWidth="1"/>
    <col min="2" max="2" width="33.85546875" style="1" customWidth="1"/>
    <col min="3" max="3" width="12.7109375" style="1" customWidth="1"/>
    <col min="4" max="4" width="14" style="1" customWidth="1"/>
    <col min="5" max="6" width="15.7109375" style="1" customWidth="1"/>
    <col min="7" max="7" width="12.7109375" style="1" customWidth="1"/>
    <col min="8" max="9" width="11.7109375" style="1" customWidth="1"/>
    <col min="10" max="10" width="13.42578125" style="1" customWidth="1"/>
    <col min="11" max="12" width="13.5703125" style="1" customWidth="1"/>
    <col min="13" max="13" width="14.85546875" style="1" customWidth="1"/>
    <col min="14" max="14" width="15" style="1" customWidth="1"/>
    <col min="15" max="16384" width="9.140625" style="1"/>
  </cols>
  <sheetData>
    <row r="1" spans="1:15" ht="30.75" customHeight="1" x14ac:dyDescent="0.25">
      <c r="A1" s="156" t="s">
        <v>65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5" x14ac:dyDescent="0.25">
      <c r="K2" s="2"/>
      <c r="L2" s="2" t="s">
        <v>1</v>
      </c>
    </row>
    <row r="3" spans="1:15" ht="51" customHeight="1" x14ac:dyDescent="0.25">
      <c r="A3" s="158" t="s">
        <v>2</v>
      </c>
      <c r="B3" s="158" t="s">
        <v>3</v>
      </c>
      <c r="C3" s="159" t="s">
        <v>4</v>
      </c>
      <c r="D3" s="160"/>
      <c r="E3" s="159" t="s">
        <v>5</v>
      </c>
      <c r="F3" s="160"/>
      <c r="G3" s="167" t="s">
        <v>7</v>
      </c>
      <c r="H3" s="168"/>
      <c r="I3" s="168"/>
      <c r="J3" s="169"/>
      <c r="K3" s="170" t="s">
        <v>9</v>
      </c>
      <c r="L3" s="170"/>
      <c r="M3" s="183"/>
      <c r="N3" s="183"/>
    </row>
    <row r="4" spans="1:15" ht="72" customHeight="1" x14ac:dyDescent="0.25">
      <c r="A4" s="158"/>
      <c r="B4" s="158"/>
      <c r="C4" s="161"/>
      <c r="D4" s="162"/>
      <c r="E4" s="161"/>
      <c r="F4" s="162"/>
      <c r="G4" s="167" t="s">
        <v>10</v>
      </c>
      <c r="H4" s="169"/>
      <c r="I4" s="167" t="s">
        <v>11</v>
      </c>
      <c r="J4" s="169"/>
      <c r="K4" s="170" t="s">
        <v>10</v>
      </c>
      <c r="L4" s="170"/>
      <c r="M4" s="184"/>
      <c r="N4" s="185"/>
    </row>
    <row r="5" spans="1:15" ht="15" customHeight="1" x14ac:dyDescent="0.25">
      <c r="A5" s="158"/>
      <c r="B5" s="158"/>
      <c r="C5" s="91" t="s">
        <v>59</v>
      </c>
      <c r="D5" s="33">
        <v>44682</v>
      </c>
      <c r="E5" s="99" t="str">
        <f>C5</f>
        <v xml:space="preserve"> 01.01.2022</v>
      </c>
      <c r="F5" s="33">
        <f>D5</f>
        <v>44682</v>
      </c>
      <c r="G5" s="33" t="str">
        <f>C5</f>
        <v xml:space="preserve"> 01.01.2022</v>
      </c>
      <c r="H5" s="33">
        <f>D5</f>
        <v>44682</v>
      </c>
      <c r="I5" s="33" t="str">
        <f>C5</f>
        <v xml:space="preserve"> 01.01.2022</v>
      </c>
      <c r="J5" s="33">
        <f>D5</f>
        <v>44682</v>
      </c>
      <c r="K5" s="99" t="str">
        <f>E5</f>
        <v xml:space="preserve"> 01.01.2022</v>
      </c>
      <c r="L5" s="33">
        <f>F5</f>
        <v>44682</v>
      </c>
      <c r="M5" s="184"/>
      <c r="N5" s="184"/>
    </row>
    <row r="6" spans="1:15" ht="15.75" customHeight="1" x14ac:dyDescent="0.25">
      <c r="A6" s="90">
        <v>1</v>
      </c>
      <c r="B6" s="90">
        <v>2</v>
      </c>
      <c r="C6" s="91">
        <v>3</v>
      </c>
      <c r="D6" s="91">
        <v>4</v>
      </c>
      <c r="E6" s="90">
        <v>5</v>
      </c>
      <c r="F6" s="90">
        <v>6</v>
      </c>
      <c r="G6" s="4">
        <v>7</v>
      </c>
      <c r="H6" s="4">
        <v>8</v>
      </c>
      <c r="I6" s="4">
        <v>9</v>
      </c>
      <c r="J6" s="90">
        <v>10</v>
      </c>
      <c r="K6" s="90">
        <v>11</v>
      </c>
      <c r="L6" s="90">
        <v>12</v>
      </c>
      <c r="M6" s="98"/>
      <c r="N6" s="98"/>
    </row>
    <row r="7" spans="1:15" ht="15.75" x14ac:dyDescent="0.25">
      <c r="A7" s="5">
        <v>1</v>
      </c>
      <c r="B7" s="6" t="s">
        <v>12</v>
      </c>
      <c r="C7" s="34" t="s">
        <v>13</v>
      </c>
      <c r="D7" s="34" t="s">
        <v>13</v>
      </c>
      <c r="E7" s="7">
        <f>E8+E10+E9</f>
        <v>113595.37115000001</v>
      </c>
      <c r="F7" s="7">
        <f>F8+F10+F9</f>
        <v>129255.25652999998</v>
      </c>
      <c r="G7" s="8">
        <v>26503</v>
      </c>
      <c r="H7" s="43">
        <v>24682.7</v>
      </c>
      <c r="I7" s="42" t="s">
        <v>13</v>
      </c>
      <c r="J7" s="42"/>
      <c r="K7" s="35">
        <f>'01.01.2022'!P7</f>
        <v>14960.69</v>
      </c>
      <c r="L7" s="36">
        <v>17068.77</v>
      </c>
      <c r="M7" s="24"/>
      <c r="N7" s="24"/>
    </row>
    <row r="8" spans="1:15" ht="17.25" customHeight="1" x14ac:dyDescent="0.25">
      <c r="A8" s="9" t="s">
        <v>14</v>
      </c>
      <c r="B8" s="10" t="s">
        <v>15</v>
      </c>
      <c r="C8" s="34" t="s">
        <v>13</v>
      </c>
      <c r="D8" s="34" t="s">
        <v>13</v>
      </c>
      <c r="E8" s="41">
        <f>'01.01.2022'!F8</f>
        <v>3182.6506899999999</v>
      </c>
      <c r="F8" s="41">
        <f>3587541.83/1000</f>
        <v>3587.5418300000001</v>
      </c>
      <c r="G8" s="42" t="s">
        <v>13</v>
      </c>
      <c r="H8" s="42" t="s">
        <v>13</v>
      </c>
      <c r="I8" s="42" t="s">
        <v>13</v>
      </c>
      <c r="J8" s="42"/>
      <c r="K8" s="34" t="s">
        <v>13</v>
      </c>
      <c r="L8" s="34" t="s">
        <v>13</v>
      </c>
      <c r="M8" s="24"/>
      <c r="N8" s="20"/>
    </row>
    <row r="9" spans="1:15" ht="44.25" customHeight="1" x14ac:dyDescent="0.25">
      <c r="A9" s="9" t="s">
        <v>16</v>
      </c>
      <c r="B9" s="11" t="s">
        <v>17</v>
      </c>
      <c r="C9" s="34" t="s">
        <v>13</v>
      </c>
      <c r="D9" s="34" t="s">
        <v>13</v>
      </c>
      <c r="E9" s="7">
        <f>'01.01.2022'!F9</f>
        <v>110299.6618</v>
      </c>
      <c r="F9" s="7">
        <f>125527469.02/1000</f>
        <v>125527.46901999999</v>
      </c>
      <c r="G9" s="42" t="s">
        <v>13</v>
      </c>
      <c r="H9" s="42" t="s">
        <v>13</v>
      </c>
      <c r="I9" s="42" t="s">
        <v>13</v>
      </c>
      <c r="J9" s="42"/>
      <c r="K9" s="34" t="s">
        <v>13</v>
      </c>
      <c r="L9" s="34" t="s">
        <v>13</v>
      </c>
      <c r="M9" s="24"/>
      <c r="N9" s="20"/>
    </row>
    <row r="10" spans="1:15" ht="15.75" x14ac:dyDescent="0.25">
      <c r="A10" s="9" t="s">
        <v>18</v>
      </c>
      <c r="B10" s="12" t="s">
        <v>19</v>
      </c>
      <c r="C10" s="34" t="s">
        <v>13</v>
      </c>
      <c r="D10" s="34" t="s">
        <v>13</v>
      </c>
      <c r="E10" s="41">
        <f>'01.01.2022'!F10</f>
        <v>113.05866</v>
      </c>
      <c r="F10" s="41">
        <f>140245.68/1000</f>
        <v>140.24567999999999</v>
      </c>
      <c r="G10" s="42" t="s">
        <v>13</v>
      </c>
      <c r="H10" s="42" t="s">
        <v>13</v>
      </c>
      <c r="I10" s="42" t="s">
        <v>13</v>
      </c>
      <c r="J10" s="42"/>
      <c r="K10" s="34" t="s">
        <v>13</v>
      </c>
      <c r="L10" s="34" t="s">
        <v>13</v>
      </c>
      <c r="M10" s="24"/>
      <c r="N10" s="20"/>
    </row>
    <row r="11" spans="1:15" ht="15.75" x14ac:dyDescent="0.25">
      <c r="A11" s="9">
        <v>2</v>
      </c>
      <c r="B11" s="13" t="s">
        <v>22</v>
      </c>
      <c r="C11" s="34">
        <f>'01.01.2022'!D12</f>
        <v>674.30000000000109</v>
      </c>
      <c r="D11" s="7">
        <f>[7]Свод!$K$7</f>
        <v>716.39999999999986</v>
      </c>
      <c r="E11" s="41">
        <f>'01.01.2022'!F12</f>
        <v>339</v>
      </c>
      <c r="F11" s="41">
        <v>283</v>
      </c>
      <c r="G11" s="42" t="s">
        <v>13</v>
      </c>
      <c r="H11" s="42" t="s">
        <v>13</v>
      </c>
      <c r="I11" s="42">
        <v>0</v>
      </c>
      <c r="J11" s="42">
        <v>0</v>
      </c>
      <c r="K11" s="34" t="s">
        <v>13</v>
      </c>
      <c r="L11" s="34" t="s">
        <v>13</v>
      </c>
      <c r="M11" s="24"/>
      <c r="N11" s="24"/>
    </row>
    <row r="12" spans="1:15" ht="18" customHeight="1" x14ac:dyDescent="0.25">
      <c r="A12" s="9">
        <f>A11+1</f>
        <v>3</v>
      </c>
      <c r="B12" s="13" t="s">
        <v>23</v>
      </c>
      <c r="C12" s="34">
        <f>'01.01.2022'!D13</f>
        <v>13180.100000000004</v>
      </c>
      <c r="D12" s="34">
        <f>[7]Свод!$K$8</f>
        <v>13178.400000000001</v>
      </c>
      <c r="E12" s="41">
        <f>'01.01.2022'!F13</f>
        <v>15875</v>
      </c>
      <c r="F12" s="41">
        <v>15435</v>
      </c>
      <c r="G12" s="42" t="s">
        <v>13</v>
      </c>
      <c r="H12" s="42" t="s">
        <v>13</v>
      </c>
      <c r="I12" s="42">
        <v>73.069999999999993</v>
      </c>
      <c r="J12" s="42">
        <v>43.67</v>
      </c>
      <c r="K12" s="34" t="s">
        <v>13</v>
      </c>
      <c r="L12" s="34" t="s">
        <v>13</v>
      </c>
      <c r="M12" s="24"/>
      <c r="N12" s="24"/>
    </row>
    <row r="13" spans="1:15" ht="31.5" x14ac:dyDescent="0.25">
      <c r="A13" s="9">
        <f>A12+1</f>
        <v>4</v>
      </c>
      <c r="B13" s="13" t="s">
        <v>24</v>
      </c>
      <c r="C13" s="7">
        <f>'01.01.2022'!D14</f>
        <v>12830.9</v>
      </c>
      <c r="D13" s="7">
        <f>[7]Свод!$K$9</f>
        <v>13342.500000000002</v>
      </c>
      <c r="E13" s="7">
        <f>'01.01.2022'!F14</f>
        <v>399</v>
      </c>
      <c r="F13" s="7">
        <v>154</v>
      </c>
      <c r="G13" s="42" t="s">
        <v>13</v>
      </c>
      <c r="H13" s="42" t="s">
        <v>13</v>
      </c>
      <c r="I13" s="42">
        <v>0</v>
      </c>
      <c r="J13" s="42">
        <v>0</v>
      </c>
      <c r="K13" s="34" t="s">
        <v>13</v>
      </c>
      <c r="L13" s="34" t="s">
        <v>13</v>
      </c>
      <c r="M13" s="24"/>
      <c r="N13" s="24"/>
      <c r="O13" s="21"/>
    </row>
    <row r="14" spans="1:15" ht="17.25" customHeight="1" x14ac:dyDescent="0.25">
      <c r="A14" s="9">
        <v>5</v>
      </c>
      <c r="B14" s="14" t="s">
        <v>27</v>
      </c>
      <c r="C14" s="34">
        <f>'01.01.2022'!D16</f>
        <v>1558.079</v>
      </c>
      <c r="D14" s="34">
        <f>[7]Свод!$K$11</f>
        <v>1558.08</v>
      </c>
      <c r="E14" s="42" t="s">
        <v>28</v>
      </c>
      <c r="F14" s="42" t="s">
        <v>28</v>
      </c>
      <c r="G14" s="42" t="s">
        <v>13</v>
      </c>
      <c r="H14" s="42" t="s">
        <v>13</v>
      </c>
      <c r="I14" s="42"/>
      <c r="J14" s="42"/>
      <c r="K14" s="34" t="s">
        <v>13</v>
      </c>
      <c r="L14" s="34" t="s">
        <v>13</v>
      </c>
      <c r="M14" s="24"/>
      <c r="N14" s="24"/>
    </row>
    <row r="15" spans="1:15" ht="15.75" x14ac:dyDescent="0.25">
      <c r="A15" s="9">
        <v>6</v>
      </c>
      <c r="B15" s="13" t="s">
        <v>30</v>
      </c>
      <c r="C15" s="34">
        <f>'01.01.2022'!D17</f>
        <v>56898.778850000002</v>
      </c>
      <c r="D15" s="34">
        <f>[7]Свод!$K$12</f>
        <v>57568.95</v>
      </c>
      <c r="E15" s="41">
        <f>'01.01.2022'!F17</f>
        <v>58209</v>
      </c>
      <c r="F15" s="41">
        <v>58681</v>
      </c>
      <c r="G15" s="42" t="s">
        <v>13</v>
      </c>
      <c r="H15" s="42" t="s">
        <v>13</v>
      </c>
      <c r="I15" s="42">
        <v>0</v>
      </c>
      <c r="J15" s="42">
        <v>7.29</v>
      </c>
      <c r="K15" s="34" t="s">
        <v>13</v>
      </c>
      <c r="L15" s="34" t="s">
        <v>13</v>
      </c>
      <c r="M15" s="24"/>
      <c r="N15" s="24"/>
    </row>
    <row r="16" spans="1:15" ht="15.75" x14ac:dyDescent="0.25">
      <c r="A16" s="9">
        <v>7</v>
      </c>
      <c r="B16" s="13" t="s">
        <v>32</v>
      </c>
      <c r="C16" s="34">
        <f>'01.01.2022'!D19</f>
        <v>8118.4000000000005</v>
      </c>
      <c r="D16" s="34">
        <f>[7]Свод!$K$13</f>
        <v>8324.6999999999989</v>
      </c>
      <c r="E16" s="41">
        <f>'01.01.2022'!F19</f>
        <v>5123</v>
      </c>
      <c r="F16" s="41">
        <v>5300</v>
      </c>
      <c r="G16" s="42" t="s">
        <v>13</v>
      </c>
      <c r="H16" s="42" t="s">
        <v>13</v>
      </c>
      <c r="I16" s="42">
        <v>0</v>
      </c>
      <c r="J16" s="42">
        <v>0</v>
      </c>
      <c r="K16" s="34" t="s">
        <v>13</v>
      </c>
      <c r="L16" s="34" t="s">
        <v>13</v>
      </c>
      <c r="M16" s="24"/>
      <c r="N16" s="24"/>
    </row>
    <row r="17" spans="1:14" ht="15.75" x14ac:dyDescent="0.25">
      <c r="A17" s="9">
        <f t="shared" ref="A17:A19" si="0">A16+1</f>
        <v>8</v>
      </c>
      <c r="B17" s="13" t="s">
        <v>33</v>
      </c>
      <c r="C17" s="34">
        <f>'01.01.2022'!D20</f>
        <v>7017.3200000000043</v>
      </c>
      <c r="D17" s="34">
        <f>[7]Свод!$K$10</f>
        <v>6543.7000000000007</v>
      </c>
      <c r="E17" s="41">
        <f>'01.01.2022'!F20</f>
        <v>106</v>
      </c>
      <c r="F17" s="41">
        <v>108</v>
      </c>
      <c r="G17" s="42" t="s">
        <v>13</v>
      </c>
      <c r="H17" s="42" t="s">
        <v>13</v>
      </c>
      <c r="I17" s="42">
        <v>0</v>
      </c>
      <c r="J17" s="42">
        <v>0</v>
      </c>
      <c r="K17" s="34" t="s">
        <v>13</v>
      </c>
      <c r="L17" s="34" t="s">
        <v>13</v>
      </c>
      <c r="M17" s="24"/>
      <c r="N17" s="24"/>
    </row>
    <row r="18" spans="1:14" ht="15.75" x14ac:dyDescent="0.25">
      <c r="A18" s="9">
        <f t="shared" si="0"/>
        <v>9</v>
      </c>
      <c r="B18" s="13" t="s">
        <v>34</v>
      </c>
      <c r="C18" s="34">
        <f>'01.01.2022'!D21</f>
        <v>6274.7909999999974</v>
      </c>
      <c r="D18" s="34">
        <f>[7]Свод!$K$14</f>
        <v>7268.9000000000015</v>
      </c>
      <c r="E18" s="41">
        <f>'01.01.2022'!F21</f>
        <v>369</v>
      </c>
      <c r="F18" s="41">
        <v>332</v>
      </c>
      <c r="G18" s="42" t="s">
        <v>13</v>
      </c>
      <c r="H18" s="42" t="s">
        <v>13</v>
      </c>
      <c r="I18" s="42">
        <v>0</v>
      </c>
      <c r="J18" s="42">
        <v>0</v>
      </c>
      <c r="K18" s="34" t="s">
        <v>13</v>
      </c>
      <c r="L18" s="34" t="s">
        <v>13</v>
      </c>
      <c r="M18" s="24"/>
      <c r="N18" s="24"/>
    </row>
    <row r="19" spans="1:14" ht="15.75" x14ac:dyDescent="0.25">
      <c r="A19" s="9">
        <f t="shared" si="0"/>
        <v>10</v>
      </c>
      <c r="B19" s="13" t="s">
        <v>35</v>
      </c>
      <c r="C19" s="34">
        <f>'01.01.2022'!D22</f>
        <v>4017.674419999998</v>
      </c>
      <c r="D19" s="34">
        <f>[7]Свод!$K$15</f>
        <v>4368.6799999999985</v>
      </c>
      <c r="E19" s="41">
        <f>'01.01.2022'!F22</f>
        <v>59</v>
      </c>
      <c r="F19" s="41">
        <v>322</v>
      </c>
      <c r="G19" s="42" t="s">
        <v>13</v>
      </c>
      <c r="H19" s="42" t="s">
        <v>13</v>
      </c>
      <c r="I19" s="42">
        <v>0</v>
      </c>
      <c r="J19" s="42">
        <v>0</v>
      </c>
      <c r="K19" s="34" t="s">
        <v>13</v>
      </c>
      <c r="L19" s="34" t="s">
        <v>13</v>
      </c>
      <c r="M19" s="24"/>
      <c r="N19" s="24"/>
    </row>
    <row r="20" spans="1:14" ht="15.75" x14ac:dyDescent="0.25">
      <c r="A20" s="9">
        <v>11</v>
      </c>
      <c r="B20" s="13" t="s">
        <v>53</v>
      </c>
      <c r="C20" s="34">
        <f>'01.01.2022'!D24</f>
        <v>3607.1000000000022</v>
      </c>
      <c r="D20" s="34">
        <f>[7]Свод!$K$16</f>
        <v>4792.5</v>
      </c>
      <c r="E20" s="41">
        <f>'01.01.2022'!F24</f>
        <v>157</v>
      </c>
      <c r="F20" s="41">
        <v>123</v>
      </c>
      <c r="G20" s="42" t="s">
        <v>13</v>
      </c>
      <c r="H20" s="42" t="s">
        <v>13</v>
      </c>
      <c r="I20" s="42">
        <v>0</v>
      </c>
      <c r="J20" s="42">
        <v>0</v>
      </c>
      <c r="K20" s="34" t="s">
        <v>13</v>
      </c>
      <c r="L20" s="34" t="s">
        <v>13</v>
      </c>
      <c r="M20" s="24"/>
      <c r="N20" s="24"/>
    </row>
    <row r="21" spans="1:14" ht="15.75" x14ac:dyDescent="0.25">
      <c r="A21" s="9">
        <v>12</v>
      </c>
      <c r="B21" s="13" t="s">
        <v>36</v>
      </c>
      <c r="C21" s="34">
        <f>'01.01.2022'!D23</f>
        <v>9250.8000000000029</v>
      </c>
      <c r="D21" s="34">
        <f>[7]Свод!$K$17</f>
        <v>9250.7999999999993</v>
      </c>
      <c r="E21" s="41">
        <f>'01.01.2022'!F23</f>
        <v>372</v>
      </c>
      <c r="F21" s="41">
        <v>390</v>
      </c>
      <c r="G21" s="42" t="s">
        <v>13</v>
      </c>
      <c r="H21" s="42" t="s">
        <v>13</v>
      </c>
      <c r="I21" s="42">
        <v>8.4600000000000009</v>
      </c>
      <c r="J21" s="42">
        <v>16.46</v>
      </c>
      <c r="K21" s="34" t="s">
        <v>13</v>
      </c>
      <c r="L21" s="34" t="s">
        <v>13</v>
      </c>
      <c r="M21" s="24"/>
      <c r="N21" s="24"/>
    </row>
    <row r="22" spans="1:14" ht="15.75" x14ac:dyDescent="0.25">
      <c r="A22" s="9"/>
      <c r="B22" s="15" t="s">
        <v>40</v>
      </c>
      <c r="C22" s="39">
        <f>SUM(C11:C21)</f>
        <v>123428.24327000001</v>
      </c>
      <c r="D22" s="39">
        <f>SUM(D11:D21)</f>
        <v>126913.61</v>
      </c>
      <c r="E22" s="39">
        <f>SUM(E8:E21)</f>
        <v>194603.37114999999</v>
      </c>
      <c r="F22" s="39">
        <f>SUM(F8:F21)</f>
        <v>210383.25652999998</v>
      </c>
      <c r="G22" s="39">
        <f t="shared" ref="G22:L22" si="1">SUM(G7:G21)</f>
        <v>26503</v>
      </c>
      <c r="H22" s="39">
        <f t="shared" si="1"/>
        <v>24682.7</v>
      </c>
      <c r="I22" s="39">
        <f t="shared" si="1"/>
        <v>81.53</v>
      </c>
      <c r="J22" s="39">
        <f>SUM(J8:J21)</f>
        <v>67.42</v>
      </c>
      <c r="K22" s="39">
        <f t="shared" si="1"/>
        <v>14960.69</v>
      </c>
      <c r="L22" s="39">
        <f t="shared" si="1"/>
        <v>17068.77</v>
      </c>
      <c r="M22" s="24"/>
      <c r="N22" s="24"/>
    </row>
    <row r="23" spans="1:14" ht="15.75" x14ac:dyDescent="0.25">
      <c r="A23" s="44">
        <v>13</v>
      </c>
      <c r="B23" s="45" t="s">
        <v>20</v>
      </c>
      <c r="C23" s="46">
        <v>5464.92</v>
      </c>
      <c r="D23" s="46">
        <f>[7]Свод!$K$18</f>
        <v>5464.92</v>
      </c>
      <c r="E23" s="47">
        <v>15889</v>
      </c>
      <c r="F23" s="47">
        <v>15889</v>
      </c>
      <c r="G23" s="48" t="s">
        <v>13</v>
      </c>
      <c r="H23" s="48" t="s">
        <v>13</v>
      </c>
      <c r="I23" s="48">
        <v>0</v>
      </c>
      <c r="J23" s="48">
        <v>0</v>
      </c>
      <c r="K23" s="46" t="s">
        <v>13</v>
      </c>
      <c r="L23" s="46" t="s">
        <v>13</v>
      </c>
      <c r="M23" s="24"/>
      <c r="N23" s="24"/>
    </row>
    <row r="24" spans="1:14" ht="15.75" x14ac:dyDescent="0.25">
      <c r="A24" s="44">
        <v>14</v>
      </c>
      <c r="B24" s="45" t="s">
        <v>31</v>
      </c>
      <c r="C24" s="46">
        <v>17029.099999999999</v>
      </c>
      <c r="D24" s="46">
        <f>[7]Свод!$K$19</f>
        <v>17029.100000000002</v>
      </c>
      <c r="E24" s="47">
        <v>7502</v>
      </c>
      <c r="F24" s="47">
        <v>7497</v>
      </c>
      <c r="G24" s="48" t="s">
        <v>13</v>
      </c>
      <c r="H24" s="48" t="s">
        <v>13</v>
      </c>
      <c r="I24" s="48">
        <v>0</v>
      </c>
      <c r="J24" s="48">
        <v>0</v>
      </c>
      <c r="K24" s="46" t="s">
        <v>13</v>
      </c>
      <c r="L24" s="46" t="s">
        <v>13</v>
      </c>
      <c r="M24" s="24"/>
      <c r="N24" s="24"/>
    </row>
    <row r="25" spans="1:14" ht="15.75" x14ac:dyDescent="0.25">
      <c r="A25" s="44">
        <v>15</v>
      </c>
      <c r="B25" s="45" t="s">
        <v>38</v>
      </c>
      <c r="C25" s="46">
        <f>'[3]01.01.2020'!$D$25</f>
        <v>4156.6099999999997</v>
      </c>
      <c r="D25" s="51">
        <f>[7]Свод!$K$21</f>
        <v>4156.6099999999997</v>
      </c>
      <c r="E25" s="47" t="s">
        <v>26</v>
      </c>
      <c r="F25" s="47" t="s">
        <v>26</v>
      </c>
      <c r="G25" s="48" t="s">
        <v>13</v>
      </c>
      <c r="H25" s="48" t="s">
        <v>13</v>
      </c>
      <c r="I25" s="48">
        <v>0</v>
      </c>
      <c r="J25" s="48" t="s">
        <v>29</v>
      </c>
      <c r="K25" s="46" t="s">
        <v>13</v>
      </c>
      <c r="L25" s="46" t="s">
        <v>13</v>
      </c>
      <c r="M25" s="24"/>
      <c r="N25" s="24"/>
    </row>
    <row r="26" spans="1:14" ht="15.75" x14ac:dyDescent="0.25">
      <c r="A26" s="44">
        <v>16</v>
      </c>
      <c r="B26" s="45" t="s">
        <v>25</v>
      </c>
      <c r="C26" s="46">
        <f>'[3]01.01.2020'!$D$15</f>
        <v>30846.32999999998</v>
      </c>
      <c r="D26" s="46">
        <f>[7]Свод!$K$22</f>
        <v>30846.329999999998</v>
      </c>
      <c r="E26" s="47" t="s">
        <v>26</v>
      </c>
      <c r="F26" s="47" t="s">
        <v>26</v>
      </c>
      <c r="G26" s="48" t="s">
        <v>13</v>
      </c>
      <c r="H26" s="48" t="s">
        <v>13</v>
      </c>
      <c r="I26" s="48">
        <v>209.4</v>
      </c>
      <c r="J26" s="48">
        <v>209.4</v>
      </c>
      <c r="K26" s="46" t="s">
        <v>13</v>
      </c>
      <c r="L26" s="46" t="s">
        <v>13</v>
      </c>
      <c r="M26" s="24"/>
      <c r="N26" s="24"/>
    </row>
    <row r="27" spans="1:14" s="50" customFormat="1" ht="15.75" x14ac:dyDescent="0.25">
      <c r="A27" s="44">
        <v>17</v>
      </c>
      <c r="B27" s="45" t="s">
        <v>37</v>
      </c>
      <c r="C27" s="46">
        <f>'[3]01.01.2020'!$D$24</f>
        <v>38062.04</v>
      </c>
      <c r="D27" s="46">
        <f>[7]Свод!$K$23</f>
        <v>38062.04</v>
      </c>
      <c r="E27" s="47" t="s">
        <v>26</v>
      </c>
      <c r="F27" s="47" t="s">
        <v>26</v>
      </c>
      <c r="G27" s="48" t="s">
        <v>13</v>
      </c>
      <c r="H27" s="48" t="s">
        <v>13</v>
      </c>
      <c r="I27" s="48">
        <v>0</v>
      </c>
      <c r="J27" s="48" t="s">
        <v>29</v>
      </c>
      <c r="K27" s="46" t="s">
        <v>13</v>
      </c>
      <c r="L27" s="46" t="s">
        <v>13</v>
      </c>
      <c r="M27" s="49"/>
      <c r="N27" s="49"/>
    </row>
    <row r="28" spans="1:14" s="50" customFormat="1" ht="15.75" x14ac:dyDescent="0.25">
      <c r="A28" s="44">
        <v>18</v>
      </c>
      <c r="B28" s="45" t="s">
        <v>39</v>
      </c>
      <c r="C28" s="46">
        <f>'[3]01.01.2020'!$D$26</f>
        <v>20182.28</v>
      </c>
      <c r="D28" s="51">
        <f>[7]Свод!$K$24</f>
        <v>20182.28</v>
      </c>
      <c r="E28" s="47" t="s">
        <v>26</v>
      </c>
      <c r="F28" s="47" t="s">
        <v>26</v>
      </c>
      <c r="G28" s="48" t="s">
        <v>13</v>
      </c>
      <c r="H28" s="48" t="s">
        <v>13</v>
      </c>
      <c r="I28" s="48">
        <v>0</v>
      </c>
      <c r="J28" s="48" t="s">
        <v>21</v>
      </c>
      <c r="K28" s="46" t="s">
        <v>13</v>
      </c>
      <c r="L28" s="46" t="s">
        <v>13</v>
      </c>
      <c r="M28" s="49"/>
      <c r="N28" s="49"/>
    </row>
    <row r="29" spans="1:14" ht="15.75" x14ac:dyDescent="0.25">
      <c r="A29" s="9"/>
      <c r="B29" s="15" t="s">
        <v>40</v>
      </c>
      <c r="C29" s="39">
        <f t="shared" ref="C29:L29" si="2">SUM(C23:C28)</f>
        <v>115741.27999999997</v>
      </c>
      <c r="D29" s="39">
        <f t="shared" si="2"/>
        <v>115741.28</v>
      </c>
      <c r="E29" s="39">
        <f t="shared" si="2"/>
        <v>23391</v>
      </c>
      <c r="F29" s="39">
        <f>SUM(F23:F28)</f>
        <v>23386</v>
      </c>
      <c r="G29" s="39">
        <f t="shared" si="2"/>
        <v>0</v>
      </c>
      <c r="H29" s="39">
        <f t="shared" si="2"/>
        <v>0</v>
      </c>
      <c r="I29" s="39">
        <f t="shared" si="2"/>
        <v>209.4</v>
      </c>
      <c r="J29" s="39">
        <f t="shared" si="2"/>
        <v>209.4</v>
      </c>
      <c r="K29" s="39">
        <f t="shared" si="2"/>
        <v>0</v>
      </c>
      <c r="L29" s="39">
        <f t="shared" si="2"/>
        <v>0</v>
      </c>
      <c r="M29" s="24"/>
      <c r="N29" s="24"/>
    </row>
    <row r="30" spans="1:14" ht="15.75" x14ac:dyDescent="0.25">
      <c r="A30" s="98"/>
      <c r="B30" s="17"/>
      <c r="C30" s="38"/>
      <c r="D30" s="38"/>
      <c r="E30" s="38"/>
      <c r="F30" s="40"/>
      <c r="G30" s="38"/>
      <c r="H30" s="38"/>
      <c r="I30" s="38"/>
      <c r="J30" s="38"/>
      <c r="K30" s="18"/>
      <c r="L30" s="18"/>
      <c r="M30" s="21"/>
      <c r="N30" s="21"/>
    </row>
    <row r="31" spans="1:14" ht="15.75" x14ac:dyDescent="0.25">
      <c r="A31" s="98"/>
      <c r="B31" s="2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4" ht="15.75" x14ac:dyDescent="0.25">
      <c r="A32" s="98"/>
      <c r="B32" s="1" t="s">
        <v>71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5.75" x14ac:dyDescent="0.25">
      <c r="A33" s="98"/>
      <c r="B33" s="1" t="s">
        <v>72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5.75" x14ac:dyDescent="0.25">
      <c r="A34" s="98"/>
      <c r="B34" s="1" t="s">
        <v>77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5.75" x14ac:dyDescent="0.25">
      <c r="A35" s="98"/>
      <c r="B35" s="1" t="s">
        <v>74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5.75" x14ac:dyDescent="0.25">
      <c r="A36" s="98"/>
      <c r="B36" s="1" t="s">
        <v>75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5.75" x14ac:dyDescent="0.25">
      <c r="A37" s="98"/>
      <c r="B37" s="1" t="s">
        <v>76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6.5" thickBot="1" x14ac:dyDescent="0.3">
      <c r="A38" s="9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6.5" thickBot="1" x14ac:dyDescent="0.3">
      <c r="A39" s="98"/>
      <c r="B39" s="92" t="s">
        <v>51</v>
      </c>
      <c r="C39" s="93"/>
      <c r="D39" s="93"/>
      <c r="E39" s="93"/>
      <c r="F39" s="93"/>
      <c r="G39" s="18"/>
      <c r="H39" s="18"/>
      <c r="I39" s="18"/>
      <c r="J39" s="18"/>
      <c r="K39" s="18"/>
      <c r="L39" s="18"/>
    </row>
    <row r="40" spans="1:12" ht="75.75" customHeight="1" thickBot="1" x14ac:dyDescent="0.3">
      <c r="A40" s="98"/>
      <c r="B40" s="25" t="s">
        <v>43</v>
      </c>
      <c r="C40" s="18"/>
      <c r="D40" s="94" t="s">
        <v>50</v>
      </c>
      <c r="E40" s="95"/>
      <c r="F40" s="95"/>
      <c r="G40" s="96"/>
      <c r="H40" s="97"/>
      <c r="I40" s="59"/>
      <c r="J40" s="59"/>
      <c r="K40" s="18"/>
      <c r="L40" s="18"/>
    </row>
    <row r="41" spans="1:12" ht="15.75" x14ac:dyDescent="0.25">
      <c r="A41" s="98"/>
      <c r="B41" s="25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5.75" x14ac:dyDescent="0.25">
      <c r="A42" s="98"/>
      <c r="B42" s="19" t="s">
        <v>44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s="26" customFormat="1" x14ac:dyDescent="0.25">
      <c r="B43" s="27" t="s">
        <v>45</v>
      </c>
      <c r="C43" s="28"/>
      <c r="D43" s="28"/>
      <c r="E43" s="28"/>
      <c r="F43" s="28"/>
      <c r="J43" s="30"/>
    </row>
    <row r="44" spans="1:12" x14ac:dyDescent="0.25">
      <c r="B44" s="31" t="s">
        <v>46</v>
      </c>
      <c r="D44" s="21"/>
      <c r="F44" s="21"/>
    </row>
    <row r="45" spans="1:12" x14ac:dyDescent="0.25">
      <c r="B45" s="19" t="s">
        <v>47</v>
      </c>
      <c r="F45" s="21"/>
    </row>
    <row r="46" spans="1:12" x14ac:dyDescent="0.25">
      <c r="B46" s="32" t="s">
        <v>48</v>
      </c>
    </row>
    <row r="47" spans="1:12" x14ac:dyDescent="0.25">
      <c r="B47" s="1" t="s">
        <v>60</v>
      </c>
    </row>
    <row r="48" spans="1:12" x14ac:dyDescent="0.25">
      <c r="B48" s="1" t="s">
        <v>61</v>
      </c>
      <c r="F48" s="21"/>
    </row>
    <row r="49" spans="2:2" x14ac:dyDescent="0.25">
      <c r="B49" s="1" t="s">
        <v>62</v>
      </c>
    </row>
    <row r="50" spans="2:2" x14ac:dyDescent="0.25">
      <c r="B50" s="1" t="s">
        <v>63</v>
      </c>
    </row>
  </sheetData>
  <mergeCells count="13">
    <mergeCell ref="A1:L1"/>
    <mergeCell ref="A3:A5"/>
    <mergeCell ref="B3:B5"/>
    <mergeCell ref="C3:D4"/>
    <mergeCell ref="E3:F4"/>
    <mergeCell ref="G3:J3"/>
    <mergeCell ref="K3:L3"/>
    <mergeCell ref="M3:N3"/>
    <mergeCell ref="G4:H4"/>
    <mergeCell ref="I4:J4"/>
    <mergeCell ref="K4:L4"/>
    <mergeCell ref="M4:M5"/>
    <mergeCell ref="N4:N5"/>
  </mergeCells>
  <hyperlinks>
    <hyperlink ref="B40" r:id="rId1"/>
  </hyperlinks>
  <pageMargins left="0.27" right="0" top="0" bottom="0" header="0.31496062992125984" footer="0.31496062992125984"/>
  <pageSetup paperSize="9" scale="77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0"/>
  <sheetViews>
    <sheetView zoomScale="70" zoomScaleNormal="70" workbookViewId="0">
      <pane xSplit="2" ySplit="6" topLeftCell="C10" activePane="bottomRight" state="frozen"/>
      <selection pane="topRight" activeCell="C1" sqref="C1"/>
      <selection pane="bottomLeft" activeCell="A7" sqref="A7"/>
      <selection pane="bottomRight" activeCell="D14" sqref="D14"/>
    </sheetView>
  </sheetViews>
  <sheetFormatPr defaultRowHeight="15" x14ac:dyDescent="0.25"/>
  <cols>
    <col min="1" max="1" width="7.42578125" style="114" customWidth="1"/>
    <col min="2" max="2" width="33.85546875" style="114" customWidth="1"/>
    <col min="3" max="3" width="12.7109375" style="114" customWidth="1"/>
    <col min="4" max="4" width="14" style="114" customWidth="1"/>
    <col min="5" max="6" width="15.7109375" style="114" customWidth="1"/>
    <col min="7" max="7" width="12.7109375" style="114" customWidth="1"/>
    <col min="8" max="8" width="13.5703125" style="114" customWidth="1"/>
    <col min="9" max="9" width="11.7109375" style="114" customWidth="1"/>
    <col min="10" max="10" width="13.42578125" style="114" customWidth="1"/>
    <col min="11" max="11" width="13.5703125" style="114" customWidth="1"/>
    <col min="12" max="12" width="16" style="114" customWidth="1"/>
    <col min="13" max="13" width="14.85546875" style="114" customWidth="1"/>
    <col min="14" max="14" width="15" style="114" customWidth="1"/>
    <col min="15" max="16384" width="9.140625" style="114"/>
  </cols>
  <sheetData>
    <row r="1" spans="1:15" ht="30.75" customHeight="1" x14ac:dyDescent="0.25">
      <c r="A1" s="192" t="s">
        <v>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5" x14ac:dyDescent="0.25">
      <c r="K2" s="115"/>
      <c r="L2" s="115" t="s">
        <v>1</v>
      </c>
    </row>
    <row r="3" spans="1:15" ht="51" customHeight="1" x14ac:dyDescent="0.25">
      <c r="A3" s="193" t="s">
        <v>2</v>
      </c>
      <c r="B3" s="193" t="s">
        <v>3</v>
      </c>
      <c r="C3" s="194" t="s">
        <v>4</v>
      </c>
      <c r="D3" s="195"/>
      <c r="E3" s="194" t="s">
        <v>5</v>
      </c>
      <c r="F3" s="195"/>
      <c r="G3" s="187" t="s">
        <v>78</v>
      </c>
      <c r="H3" s="198"/>
      <c r="I3" s="198"/>
      <c r="J3" s="188"/>
      <c r="K3" s="189" t="s">
        <v>9</v>
      </c>
      <c r="L3" s="189"/>
      <c r="M3" s="186"/>
      <c r="N3" s="186"/>
    </row>
    <row r="4" spans="1:15" ht="72" customHeight="1" x14ac:dyDescent="0.25">
      <c r="A4" s="193"/>
      <c r="B4" s="193"/>
      <c r="C4" s="196"/>
      <c r="D4" s="197"/>
      <c r="E4" s="196"/>
      <c r="F4" s="197"/>
      <c r="G4" s="187" t="s">
        <v>10</v>
      </c>
      <c r="H4" s="188"/>
      <c r="I4" s="187" t="s">
        <v>11</v>
      </c>
      <c r="J4" s="188"/>
      <c r="K4" s="189" t="s">
        <v>10</v>
      </c>
      <c r="L4" s="189"/>
      <c r="M4" s="190"/>
      <c r="N4" s="191"/>
    </row>
    <row r="5" spans="1:15" ht="15" customHeight="1" x14ac:dyDescent="0.25">
      <c r="A5" s="193"/>
      <c r="B5" s="193"/>
      <c r="C5" s="116" t="s">
        <v>59</v>
      </c>
      <c r="D5" s="117">
        <v>44713</v>
      </c>
      <c r="E5" s="116" t="str">
        <f>C5</f>
        <v xml:space="preserve"> 01.01.2022</v>
      </c>
      <c r="F5" s="117">
        <f>D5</f>
        <v>44713</v>
      </c>
      <c r="G5" s="117" t="str">
        <f>C5</f>
        <v xml:space="preserve"> 01.01.2022</v>
      </c>
      <c r="H5" s="117">
        <f>D5</f>
        <v>44713</v>
      </c>
      <c r="I5" s="117" t="str">
        <f>C5</f>
        <v xml:space="preserve"> 01.01.2022</v>
      </c>
      <c r="J5" s="117">
        <f>D5</f>
        <v>44713</v>
      </c>
      <c r="K5" s="116" t="str">
        <f>E5</f>
        <v xml:space="preserve"> 01.01.2022</v>
      </c>
      <c r="L5" s="117">
        <f>F5</f>
        <v>44713</v>
      </c>
      <c r="M5" s="190"/>
      <c r="N5" s="190"/>
    </row>
    <row r="6" spans="1:15" ht="15.75" customHeight="1" x14ac:dyDescent="0.25">
      <c r="A6" s="118">
        <v>1</v>
      </c>
      <c r="B6" s="118">
        <v>2</v>
      </c>
      <c r="C6" s="116">
        <v>3</v>
      </c>
      <c r="D6" s="116">
        <v>4</v>
      </c>
      <c r="E6" s="118">
        <v>5</v>
      </c>
      <c r="F6" s="118">
        <v>6</v>
      </c>
      <c r="G6" s="119">
        <v>7</v>
      </c>
      <c r="H6" s="119">
        <v>8</v>
      </c>
      <c r="I6" s="119">
        <v>9</v>
      </c>
      <c r="J6" s="118">
        <v>10</v>
      </c>
      <c r="K6" s="118">
        <v>11</v>
      </c>
      <c r="L6" s="118">
        <v>12</v>
      </c>
      <c r="M6" s="120"/>
      <c r="N6" s="120"/>
    </row>
    <row r="7" spans="1:15" ht="15.75" x14ac:dyDescent="0.25">
      <c r="A7" s="121">
        <v>1</v>
      </c>
      <c r="B7" s="122" t="s">
        <v>12</v>
      </c>
      <c r="C7" s="35" t="s">
        <v>13</v>
      </c>
      <c r="D7" s="35" t="s">
        <v>13</v>
      </c>
      <c r="E7" s="8">
        <f>E8+E10+E9</f>
        <v>113595.37115000001</v>
      </c>
      <c r="F7" s="8">
        <f>F8+F10+F9</f>
        <v>124596.82382999999</v>
      </c>
      <c r="G7" s="8">
        <v>26503</v>
      </c>
      <c r="H7" s="102">
        <v>25358.2</v>
      </c>
      <c r="I7" s="8" t="s">
        <v>13</v>
      </c>
      <c r="J7" s="8"/>
      <c r="K7" s="35">
        <f>'01.01.2022'!P7</f>
        <v>14960.69</v>
      </c>
      <c r="L7" s="105">
        <v>17361.954000000002</v>
      </c>
      <c r="M7" s="123"/>
      <c r="N7" s="123"/>
    </row>
    <row r="8" spans="1:15" ht="17.25" customHeight="1" x14ac:dyDescent="0.25">
      <c r="A8" s="124" t="s">
        <v>14</v>
      </c>
      <c r="B8" s="11" t="s">
        <v>15</v>
      </c>
      <c r="C8" s="35" t="s">
        <v>13</v>
      </c>
      <c r="D8" s="35" t="s">
        <v>13</v>
      </c>
      <c r="E8" s="125">
        <f>'01.01.2022'!F8</f>
        <v>3182.6506899999999</v>
      </c>
      <c r="F8" s="125">
        <f>3244491.08/1000</f>
        <v>3244.4910800000002</v>
      </c>
      <c r="G8" s="8" t="s">
        <v>13</v>
      </c>
      <c r="H8" s="8" t="s">
        <v>13</v>
      </c>
      <c r="I8" s="8" t="s">
        <v>13</v>
      </c>
      <c r="J8" s="8"/>
      <c r="K8" s="35" t="s">
        <v>13</v>
      </c>
      <c r="L8" s="35" t="s">
        <v>13</v>
      </c>
      <c r="M8" s="123"/>
      <c r="N8" s="126"/>
    </row>
    <row r="9" spans="1:15" ht="44.25" customHeight="1" x14ac:dyDescent="0.25">
      <c r="A9" s="124" t="s">
        <v>16</v>
      </c>
      <c r="B9" s="11" t="s">
        <v>17</v>
      </c>
      <c r="C9" s="35" t="s">
        <v>13</v>
      </c>
      <c r="D9" s="35" t="s">
        <v>13</v>
      </c>
      <c r="E9" s="8">
        <f>'01.01.2022'!F9</f>
        <v>110299.6618</v>
      </c>
      <c r="F9" s="100">
        <v>121215</v>
      </c>
      <c r="G9" s="8" t="s">
        <v>13</v>
      </c>
      <c r="H9" s="8" t="s">
        <v>13</v>
      </c>
      <c r="I9" s="8" t="s">
        <v>13</v>
      </c>
      <c r="J9" s="8"/>
      <c r="K9" s="35" t="s">
        <v>13</v>
      </c>
      <c r="L9" s="35" t="s">
        <v>13</v>
      </c>
      <c r="M9" s="123"/>
      <c r="N9" s="126"/>
    </row>
    <row r="10" spans="1:15" ht="15.75" x14ac:dyDescent="0.25">
      <c r="A10" s="124" t="s">
        <v>18</v>
      </c>
      <c r="B10" s="127" t="s">
        <v>19</v>
      </c>
      <c r="C10" s="35" t="s">
        <v>13</v>
      </c>
      <c r="D10" s="35" t="s">
        <v>13</v>
      </c>
      <c r="E10" s="125">
        <f>'01.01.2022'!F10</f>
        <v>113.05866</v>
      </c>
      <c r="F10" s="125">
        <f>137332.75/1000</f>
        <v>137.33275</v>
      </c>
      <c r="G10" s="8" t="s">
        <v>13</v>
      </c>
      <c r="H10" s="8" t="s">
        <v>13</v>
      </c>
      <c r="I10" s="8" t="s">
        <v>13</v>
      </c>
      <c r="J10" s="8"/>
      <c r="K10" s="35" t="s">
        <v>13</v>
      </c>
      <c r="L10" s="35" t="s">
        <v>13</v>
      </c>
      <c r="M10" s="123"/>
      <c r="N10" s="126"/>
    </row>
    <row r="11" spans="1:15" ht="15.75" x14ac:dyDescent="0.25">
      <c r="A11" s="124">
        <v>2</v>
      </c>
      <c r="B11" s="128" t="s">
        <v>22</v>
      </c>
      <c r="C11" s="35">
        <f>'01.01.2022'!D12</f>
        <v>674.30000000000109</v>
      </c>
      <c r="D11" s="8">
        <f>[7]Свод!$L$7</f>
        <v>677.1</v>
      </c>
      <c r="E11" s="125">
        <f>'01.01.2022'!F12</f>
        <v>339</v>
      </c>
      <c r="F11" s="101">
        <v>277</v>
      </c>
      <c r="G11" s="8" t="s">
        <v>13</v>
      </c>
      <c r="H11" s="8" t="s">
        <v>13</v>
      </c>
      <c r="I11" s="8">
        <v>0</v>
      </c>
      <c r="J11" s="8">
        <v>0</v>
      </c>
      <c r="K11" s="35" t="s">
        <v>13</v>
      </c>
      <c r="L11" s="35" t="s">
        <v>13</v>
      </c>
      <c r="M11" s="123"/>
      <c r="N11" s="123"/>
    </row>
    <row r="12" spans="1:15" ht="18" customHeight="1" x14ac:dyDescent="0.25">
      <c r="A12" s="124">
        <f>A11+1</f>
        <v>3</v>
      </c>
      <c r="B12" s="128" t="s">
        <v>23</v>
      </c>
      <c r="C12" s="35">
        <f>'01.01.2022'!D13</f>
        <v>13180.100000000004</v>
      </c>
      <c r="D12" s="35">
        <f>[7]Свод!$L$8</f>
        <v>13434.4</v>
      </c>
      <c r="E12" s="125">
        <f>'01.01.2022'!F13</f>
        <v>15875</v>
      </c>
      <c r="F12" s="101">
        <v>15248</v>
      </c>
      <c r="G12" s="8" t="s">
        <v>13</v>
      </c>
      <c r="H12" s="8" t="s">
        <v>13</v>
      </c>
      <c r="I12" s="8">
        <v>73.069999999999993</v>
      </c>
      <c r="J12" s="103">
        <v>92.41</v>
      </c>
      <c r="K12" s="35" t="s">
        <v>13</v>
      </c>
      <c r="L12" s="35" t="s">
        <v>13</v>
      </c>
      <c r="M12" s="123"/>
      <c r="N12" s="123"/>
    </row>
    <row r="13" spans="1:15" ht="31.5" x14ac:dyDescent="0.25">
      <c r="A13" s="124">
        <f>A12+1</f>
        <v>4</v>
      </c>
      <c r="B13" s="128" t="s">
        <v>24</v>
      </c>
      <c r="C13" s="8">
        <f>'01.01.2022'!D14</f>
        <v>12830.9</v>
      </c>
      <c r="D13" s="8">
        <f>[7]Свод!$L$9</f>
        <v>13643.400000000001</v>
      </c>
      <c r="E13" s="8">
        <f>'01.01.2022'!F14</f>
        <v>399</v>
      </c>
      <c r="F13" s="101">
        <v>169</v>
      </c>
      <c r="G13" s="8" t="s">
        <v>13</v>
      </c>
      <c r="H13" s="8" t="s">
        <v>13</v>
      </c>
      <c r="I13" s="8">
        <v>0</v>
      </c>
      <c r="J13" s="8">
        <v>0</v>
      </c>
      <c r="K13" s="35" t="s">
        <v>13</v>
      </c>
      <c r="L13" s="35" t="s">
        <v>13</v>
      </c>
      <c r="M13" s="123"/>
      <c r="N13" s="123"/>
      <c r="O13" s="129"/>
    </row>
    <row r="14" spans="1:15" ht="17.25" customHeight="1" x14ac:dyDescent="0.25">
      <c r="A14" s="124">
        <v>5</v>
      </c>
      <c r="B14" s="130" t="s">
        <v>27</v>
      </c>
      <c r="C14" s="35">
        <f>'01.01.2022'!D16</f>
        <v>1558.079</v>
      </c>
      <c r="D14" s="35">
        <f>[7]Свод!$L$11</f>
        <v>1558.08</v>
      </c>
      <c r="E14" s="8" t="s">
        <v>28</v>
      </c>
      <c r="F14" s="8" t="s">
        <v>28</v>
      </c>
      <c r="G14" s="8" t="s">
        <v>13</v>
      </c>
      <c r="H14" s="8" t="s">
        <v>13</v>
      </c>
      <c r="I14" s="8"/>
      <c r="J14" s="8"/>
      <c r="K14" s="35" t="s">
        <v>13</v>
      </c>
      <c r="L14" s="35" t="s">
        <v>13</v>
      </c>
      <c r="M14" s="123"/>
      <c r="N14" s="123"/>
    </row>
    <row r="15" spans="1:15" ht="15.75" x14ac:dyDescent="0.25">
      <c r="A15" s="124">
        <v>6</v>
      </c>
      <c r="B15" s="128" t="s">
        <v>30</v>
      </c>
      <c r="C15" s="35">
        <f>'01.01.2022'!D17</f>
        <v>56898.778850000002</v>
      </c>
      <c r="D15" s="35">
        <f>[7]Свод!$L$12</f>
        <v>56551.130000000005</v>
      </c>
      <c r="E15" s="125">
        <f>'01.01.2022'!F17</f>
        <v>58209</v>
      </c>
      <c r="F15" s="101">
        <v>58351</v>
      </c>
      <c r="G15" s="8" t="s">
        <v>13</v>
      </c>
      <c r="H15" s="8" t="s">
        <v>13</v>
      </c>
      <c r="I15" s="8">
        <v>0</v>
      </c>
      <c r="J15" s="104">
        <v>6.91</v>
      </c>
      <c r="K15" s="35" t="s">
        <v>13</v>
      </c>
      <c r="L15" s="35" t="s">
        <v>13</v>
      </c>
      <c r="M15" s="123"/>
      <c r="N15" s="123"/>
    </row>
    <row r="16" spans="1:15" ht="15.75" x14ac:dyDescent="0.25">
      <c r="A16" s="124">
        <v>7</v>
      </c>
      <c r="B16" s="128" t="s">
        <v>32</v>
      </c>
      <c r="C16" s="35">
        <f>'01.01.2022'!D19</f>
        <v>8118.4000000000005</v>
      </c>
      <c r="D16" s="35">
        <f>[7]Свод!$L$13</f>
        <v>8359.6999999999971</v>
      </c>
      <c r="E16" s="125">
        <f>'01.01.2022'!F19</f>
        <v>5123</v>
      </c>
      <c r="F16" s="101">
        <v>5385</v>
      </c>
      <c r="G16" s="8" t="s">
        <v>13</v>
      </c>
      <c r="H16" s="8" t="s">
        <v>13</v>
      </c>
      <c r="I16" s="8">
        <v>0</v>
      </c>
      <c r="J16" s="8">
        <v>0</v>
      </c>
      <c r="K16" s="35" t="s">
        <v>13</v>
      </c>
      <c r="L16" s="35" t="s">
        <v>13</v>
      </c>
      <c r="M16" s="123"/>
      <c r="N16" s="123"/>
    </row>
    <row r="17" spans="1:14" ht="15.75" x14ac:dyDescent="0.25">
      <c r="A17" s="124">
        <f t="shared" ref="A17:A19" si="0">A16+1</f>
        <v>8</v>
      </c>
      <c r="B17" s="128" t="s">
        <v>33</v>
      </c>
      <c r="C17" s="35">
        <f>'01.01.2022'!D20</f>
        <v>7017.3200000000043</v>
      </c>
      <c r="D17" s="35">
        <f>[7]Свод!$L$10</f>
        <v>6354.4000000000015</v>
      </c>
      <c r="E17" s="125">
        <f>'01.01.2022'!F20</f>
        <v>106</v>
      </c>
      <c r="F17" s="101">
        <v>105</v>
      </c>
      <c r="G17" s="8" t="s">
        <v>13</v>
      </c>
      <c r="H17" s="8" t="s">
        <v>13</v>
      </c>
      <c r="I17" s="8">
        <v>0</v>
      </c>
      <c r="J17" s="104">
        <v>5.6</v>
      </c>
      <c r="K17" s="35" t="s">
        <v>13</v>
      </c>
      <c r="L17" s="35" t="s">
        <v>13</v>
      </c>
      <c r="M17" s="123"/>
      <c r="N17" s="123"/>
    </row>
    <row r="18" spans="1:14" ht="15.75" x14ac:dyDescent="0.25">
      <c r="A18" s="124">
        <f t="shared" si="0"/>
        <v>9</v>
      </c>
      <c r="B18" s="128" t="s">
        <v>34</v>
      </c>
      <c r="C18" s="35">
        <f>'01.01.2022'!D21</f>
        <v>6274.7909999999974</v>
      </c>
      <c r="D18" s="35">
        <f>[7]Свод!$L$14</f>
        <v>7441.8169999999991</v>
      </c>
      <c r="E18" s="125">
        <f>'01.01.2022'!F21</f>
        <v>369</v>
      </c>
      <c r="F18" s="100">
        <v>177</v>
      </c>
      <c r="G18" s="8" t="s">
        <v>13</v>
      </c>
      <c r="H18" s="8" t="s">
        <v>13</v>
      </c>
      <c r="I18" s="8">
        <v>0</v>
      </c>
      <c r="J18" s="8">
        <v>0</v>
      </c>
      <c r="K18" s="35" t="s">
        <v>13</v>
      </c>
      <c r="L18" s="35" t="s">
        <v>13</v>
      </c>
      <c r="M18" s="123"/>
      <c r="N18" s="123"/>
    </row>
    <row r="19" spans="1:14" ht="15.75" x14ac:dyDescent="0.25">
      <c r="A19" s="124">
        <f t="shared" si="0"/>
        <v>10</v>
      </c>
      <c r="B19" s="128" t="s">
        <v>35</v>
      </c>
      <c r="C19" s="35">
        <f>'01.01.2022'!D22</f>
        <v>4017.674419999998</v>
      </c>
      <c r="D19" s="35">
        <f>[7]Свод!$L$15</f>
        <v>4016.9900000000002</v>
      </c>
      <c r="E19" s="125">
        <f>'01.01.2022'!F22</f>
        <v>59</v>
      </c>
      <c r="F19" s="101">
        <v>525</v>
      </c>
      <c r="G19" s="8" t="s">
        <v>13</v>
      </c>
      <c r="H19" s="8" t="s">
        <v>13</v>
      </c>
      <c r="I19" s="8">
        <v>0</v>
      </c>
      <c r="J19" s="8">
        <v>0</v>
      </c>
      <c r="K19" s="35" t="s">
        <v>13</v>
      </c>
      <c r="L19" s="35" t="s">
        <v>13</v>
      </c>
      <c r="M19" s="123"/>
      <c r="N19" s="123"/>
    </row>
    <row r="20" spans="1:14" ht="15.75" x14ac:dyDescent="0.25">
      <c r="A20" s="124">
        <v>11</v>
      </c>
      <c r="B20" s="128" t="s">
        <v>53</v>
      </c>
      <c r="C20" s="35">
        <f>'01.01.2022'!D24</f>
        <v>3607.1000000000022</v>
      </c>
      <c r="D20" s="35">
        <f>[7]Свод!$L$16</f>
        <v>5444.5999999999995</v>
      </c>
      <c r="E20" s="125">
        <f>'01.01.2022'!F24</f>
        <v>157</v>
      </c>
      <c r="F20" s="101">
        <v>83</v>
      </c>
      <c r="G20" s="8" t="s">
        <v>13</v>
      </c>
      <c r="H20" s="8" t="s">
        <v>13</v>
      </c>
      <c r="I20" s="8">
        <v>0</v>
      </c>
      <c r="J20" s="8">
        <v>0</v>
      </c>
      <c r="K20" s="35" t="s">
        <v>13</v>
      </c>
      <c r="L20" s="35" t="s">
        <v>13</v>
      </c>
      <c r="M20" s="123"/>
      <c r="N20" s="123"/>
    </row>
    <row r="21" spans="1:14" ht="15.75" x14ac:dyDescent="0.25">
      <c r="A21" s="124">
        <v>12</v>
      </c>
      <c r="B21" s="128" t="s">
        <v>36</v>
      </c>
      <c r="C21" s="35">
        <f>'01.01.2022'!D23</f>
        <v>9250.8000000000029</v>
      </c>
      <c r="D21" s="35">
        <f>[7]Свод!$L$17</f>
        <v>9250.7999999999993</v>
      </c>
      <c r="E21" s="125">
        <f>'01.01.2022'!F23</f>
        <v>372</v>
      </c>
      <c r="F21" s="100">
        <v>497</v>
      </c>
      <c r="G21" s="8" t="s">
        <v>13</v>
      </c>
      <c r="H21" s="8" t="s">
        <v>13</v>
      </c>
      <c r="I21" s="8">
        <v>8.4600000000000009</v>
      </c>
      <c r="J21" s="104">
        <v>24.02</v>
      </c>
      <c r="K21" s="35" t="s">
        <v>13</v>
      </c>
      <c r="L21" s="35" t="s">
        <v>13</v>
      </c>
      <c r="M21" s="123"/>
      <c r="N21" s="123"/>
    </row>
    <row r="22" spans="1:14" ht="15.75" x14ac:dyDescent="0.25">
      <c r="A22" s="124"/>
      <c r="B22" s="131" t="s">
        <v>40</v>
      </c>
      <c r="C22" s="132">
        <f>SUM(C11:C21)</f>
        <v>123428.24327000001</v>
      </c>
      <c r="D22" s="132">
        <f>SUM(D11:D21)</f>
        <v>126732.41700000003</v>
      </c>
      <c r="E22" s="132">
        <f>SUM(E8:E21)</f>
        <v>194603.37114999999</v>
      </c>
      <c r="F22" s="132">
        <f>SUM(F8:F21)</f>
        <v>205413.82383000001</v>
      </c>
      <c r="G22" s="132">
        <f t="shared" ref="G22:L22" si="1">SUM(G7:G21)</f>
        <v>26503</v>
      </c>
      <c r="H22" s="132">
        <f t="shared" si="1"/>
        <v>25358.2</v>
      </c>
      <c r="I22" s="132">
        <f t="shared" si="1"/>
        <v>81.53</v>
      </c>
      <c r="J22" s="132">
        <f>SUM(J8:J21)</f>
        <v>128.94</v>
      </c>
      <c r="K22" s="132">
        <f t="shared" si="1"/>
        <v>14960.69</v>
      </c>
      <c r="L22" s="132">
        <f t="shared" si="1"/>
        <v>17361.954000000002</v>
      </c>
      <c r="M22" s="123"/>
      <c r="N22" s="123"/>
    </row>
    <row r="23" spans="1:14" ht="15.75" x14ac:dyDescent="0.25">
      <c r="A23" s="133">
        <v>13</v>
      </c>
      <c r="B23" s="134" t="s">
        <v>20</v>
      </c>
      <c r="C23" s="51">
        <v>5464.92</v>
      </c>
      <c r="D23" s="51">
        <f>[7]Свод!$K$18</f>
        <v>5464.92</v>
      </c>
      <c r="E23" s="135">
        <v>15889</v>
      </c>
      <c r="F23" s="135">
        <v>15889</v>
      </c>
      <c r="G23" s="51" t="s">
        <v>13</v>
      </c>
      <c r="H23" s="51" t="s">
        <v>13</v>
      </c>
      <c r="I23" s="51">
        <v>0</v>
      </c>
      <c r="J23" s="51">
        <v>0</v>
      </c>
      <c r="K23" s="51" t="s">
        <v>13</v>
      </c>
      <c r="L23" s="51" t="s">
        <v>13</v>
      </c>
      <c r="M23" s="123"/>
      <c r="N23" s="123"/>
    </row>
    <row r="24" spans="1:14" ht="15.75" x14ac:dyDescent="0.25">
      <c r="A24" s="133">
        <v>14</v>
      </c>
      <c r="B24" s="134" t="s">
        <v>31</v>
      </c>
      <c r="C24" s="51">
        <v>17029.099999999999</v>
      </c>
      <c r="D24" s="51">
        <f>[7]Свод!$K$19</f>
        <v>17029.100000000002</v>
      </c>
      <c r="E24" s="135">
        <v>7502</v>
      </c>
      <c r="F24" s="135">
        <v>7497</v>
      </c>
      <c r="G24" s="51" t="s">
        <v>13</v>
      </c>
      <c r="H24" s="51" t="s">
        <v>13</v>
      </c>
      <c r="I24" s="51">
        <v>0</v>
      </c>
      <c r="J24" s="51">
        <v>0</v>
      </c>
      <c r="K24" s="51" t="s">
        <v>13</v>
      </c>
      <c r="L24" s="51" t="s">
        <v>13</v>
      </c>
      <c r="M24" s="123"/>
      <c r="N24" s="123"/>
    </row>
    <row r="25" spans="1:14" ht="15.75" x14ac:dyDescent="0.25">
      <c r="A25" s="133">
        <v>15</v>
      </c>
      <c r="B25" s="134" t="s">
        <v>38</v>
      </c>
      <c r="C25" s="51">
        <f>'[3]01.01.2020'!$D$25</f>
        <v>4156.6099999999997</v>
      </c>
      <c r="D25" s="51">
        <f>[7]Свод!$K$21</f>
        <v>4156.6099999999997</v>
      </c>
      <c r="E25" s="135" t="s">
        <v>26</v>
      </c>
      <c r="F25" s="135" t="s">
        <v>26</v>
      </c>
      <c r="G25" s="51" t="s">
        <v>13</v>
      </c>
      <c r="H25" s="51" t="s">
        <v>13</v>
      </c>
      <c r="I25" s="51">
        <v>0</v>
      </c>
      <c r="J25" s="51" t="s">
        <v>29</v>
      </c>
      <c r="K25" s="51" t="s">
        <v>13</v>
      </c>
      <c r="L25" s="51" t="s">
        <v>13</v>
      </c>
      <c r="M25" s="123"/>
      <c r="N25" s="123"/>
    </row>
    <row r="26" spans="1:14" ht="15.75" x14ac:dyDescent="0.25">
      <c r="A26" s="133">
        <v>16</v>
      </c>
      <c r="B26" s="134" t="s">
        <v>25</v>
      </c>
      <c r="C26" s="51">
        <f>'[3]01.01.2020'!$D$15</f>
        <v>30846.32999999998</v>
      </c>
      <c r="D26" s="51">
        <f>[7]Свод!$K$22</f>
        <v>30846.329999999998</v>
      </c>
      <c r="E26" s="135" t="s">
        <v>26</v>
      </c>
      <c r="F26" s="135" t="s">
        <v>26</v>
      </c>
      <c r="G26" s="51" t="s">
        <v>13</v>
      </c>
      <c r="H26" s="51" t="s">
        <v>13</v>
      </c>
      <c r="I26" s="51">
        <v>209.4</v>
      </c>
      <c r="J26" s="51">
        <v>209.4</v>
      </c>
      <c r="K26" s="51" t="s">
        <v>13</v>
      </c>
      <c r="L26" s="51" t="s">
        <v>13</v>
      </c>
      <c r="M26" s="123"/>
      <c r="N26" s="123"/>
    </row>
    <row r="27" spans="1:14" s="137" customFormat="1" ht="15.75" x14ac:dyDescent="0.25">
      <c r="A27" s="133">
        <v>17</v>
      </c>
      <c r="B27" s="134" t="s">
        <v>37</v>
      </c>
      <c r="C27" s="51">
        <f>'[3]01.01.2020'!$D$24</f>
        <v>38062.04</v>
      </c>
      <c r="D27" s="51">
        <f>[7]Свод!$K$23</f>
        <v>38062.04</v>
      </c>
      <c r="E27" s="135" t="s">
        <v>26</v>
      </c>
      <c r="F27" s="135" t="s">
        <v>26</v>
      </c>
      <c r="G27" s="51" t="s">
        <v>13</v>
      </c>
      <c r="H27" s="51" t="s">
        <v>13</v>
      </c>
      <c r="I27" s="51">
        <v>0</v>
      </c>
      <c r="J27" s="51" t="s">
        <v>29</v>
      </c>
      <c r="K27" s="51" t="s">
        <v>13</v>
      </c>
      <c r="L27" s="51" t="s">
        <v>13</v>
      </c>
      <c r="M27" s="136"/>
      <c r="N27" s="136"/>
    </row>
    <row r="28" spans="1:14" s="137" customFormat="1" ht="15.75" x14ac:dyDescent="0.25">
      <c r="A28" s="133">
        <v>18</v>
      </c>
      <c r="B28" s="134" t="s">
        <v>39</v>
      </c>
      <c r="C28" s="51">
        <f>'[3]01.01.2020'!$D$26</f>
        <v>20182.28</v>
      </c>
      <c r="D28" s="51">
        <f>[7]Свод!$K$24</f>
        <v>20182.28</v>
      </c>
      <c r="E28" s="135" t="s">
        <v>26</v>
      </c>
      <c r="F28" s="135" t="s">
        <v>26</v>
      </c>
      <c r="G28" s="51" t="s">
        <v>13</v>
      </c>
      <c r="H28" s="51" t="s">
        <v>13</v>
      </c>
      <c r="I28" s="51">
        <v>0</v>
      </c>
      <c r="J28" s="51" t="s">
        <v>21</v>
      </c>
      <c r="K28" s="51" t="s">
        <v>13</v>
      </c>
      <c r="L28" s="51" t="s">
        <v>13</v>
      </c>
      <c r="M28" s="136"/>
      <c r="N28" s="136"/>
    </row>
    <row r="29" spans="1:14" ht="15.75" x14ac:dyDescent="0.25">
      <c r="A29" s="124"/>
      <c r="B29" s="131" t="s">
        <v>40</v>
      </c>
      <c r="C29" s="132">
        <f t="shared" ref="C29:L29" si="2">SUM(C23:C28)</f>
        <v>115741.27999999997</v>
      </c>
      <c r="D29" s="132">
        <f t="shared" si="2"/>
        <v>115741.28</v>
      </c>
      <c r="E29" s="132">
        <f t="shared" si="2"/>
        <v>23391</v>
      </c>
      <c r="F29" s="132">
        <f>SUM(F23:F28)</f>
        <v>23386</v>
      </c>
      <c r="G29" s="132">
        <f t="shared" si="2"/>
        <v>0</v>
      </c>
      <c r="H29" s="132">
        <f t="shared" si="2"/>
        <v>0</v>
      </c>
      <c r="I29" s="132">
        <f t="shared" si="2"/>
        <v>209.4</v>
      </c>
      <c r="J29" s="132">
        <f t="shared" si="2"/>
        <v>209.4</v>
      </c>
      <c r="K29" s="132">
        <f t="shared" si="2"/>
        <v>0</v>
      </c>
      <c r="L29" s="132">
        <f t="shared" si="2"/>
        <v>0</v>
      </c>
      <c r="M29" s="123"/>
      <c r="N29" s="123"/>
    </row>
    <row r="30" spans="1:14" ht="15.75" x14ac:dyDescent="0.25">
      <c r="A30" s="120"/>
      <c r="B30" s="138"/>
      <c r="C30" s="139"/>
      <c r="D30" s="139"/>
      <c r="E30" s="139"/>
      <c r="F30" s="140"/>
      <c r="G30" s="139"/>
      <c r="H30" s="139"/>
      <c r="I30" s="139"/>
      <c r="J30" s="139"/>
      <c r="K30" s="141"/>
      <c r="L30" s="141"/>
      <c r="M30" s="129"/>
      <c r="N30" s="129"/>
    </row>
    <row r="31" spans="1:14" ht="15.75" x14ac:dyDescent="0.25">
      <c r="A31" s="120"/>
      <c r="B31" s="138" t="s">
        <v>41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</row>
    <row r="32" spans="1:14" ht="15.75" x14ac:dyDescent="0.25">
      <c r="A32" s="120"/>
      <c r="B32" s="114" t="s">
        <v>71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</row>
    <row r="33" spans="1:12" ht="15.75" x14ac:dyDescent="0.25">
      <c r="A33" s="120"/>
      <c r="B33" s="114" t="s">
        <v>72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</row>
    <row r="34" spans="1:12" ht="15.75" x14ac:dyDescent="0.25">
      <c r="A34" s="120"/>
      <c r="B34" s="114" t="s">
        <v>77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</row>
    <row r="35" spans="1:12" ht="15.75" x14ac:dyDescent="0.25">
      <c r="A35" s="120"/>
      <c r="B35" s="114" t="s">
        <v>74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</row>
    <row r="36" spans="1:12" ht="15.75" x14ac:dyDescent="0.25">
      <c r="A36" s="120"/>
      <c r="B36" s="114" t="s">
        <v>75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</row>
    <row r="37" spans="1:12" ht="15.75" x14ac:dyDescent="0.25">
      <c r="A37" s="120"/>
      <c r="B37" s="114" t="s">
        <v>76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</row>
    <row r="38" spans="1:12" ht="16.5" thickBot="1" x14ac:dyDescent="0.3">
      <c r="A38" s="120"/>
      <c r="C38" s="141"/>
      <c r="D38" s="141"/>
      <c r="E38" s="141"/>
      <c r="F38" s="141"/>
      <c r="G38" s="141"/>
      <c r="H38" s="141"/>
      <c r="I38" s="141"/>
      <c r="J38" s="141"/>
      <c r="K38" s="141"/>
      <c r="L38" s="141"/>
    </row>
    <row r="39" spans="1:12" ht="16.5" thickBot="1" x14ac:dyDescent="0.3">
      <c r="A39" s="120"/>
      <c r="B39" s="142" t="s">
        <v>51</v>
      </c>
      <c r="C39" s="143"/>
      <c r="D39" s="143"/>
      <c r="E39" s="143"/>
      <c r="F39" s="143"/>
      <c r="G39" s="141"/>
      <c r="H39" s="141"/>
      <c r="I39" s="141"/>
      <c r="J39" s="141"/>
      <c r="K39" s="141"/>
      <c r="L39" s="141"/>
    </row>
    <row r="40" spans="1:12" ht="75.75" customHeight="1" thickBot="1" x14ac:dyDescent="0.3">
      <c r="A40" s="120"/>
      <c r="B40" s="144" t="s">
        <v>43</v>
      </c>
      <c r="C40" s="141"/>
      <c r="D40" s="145" t="s">
        <v>50</v>
      </c>
      <c r="E40" s="146"/>
      <c r="F40" s="146"/>
      <c r="G40" s="147"/>
      <c r="H40" s="148"/>
      <c r="I40" s="149"/>
      <c r="J40" s="149"/>
      <c r="K40" s="141"/>
      <c r="L40" s="141"/>
    </row>
    <row r="41" spans="1:12" ht="15.75" x14ac:dyDescent="0.25">
      <c r="A41" s="120"/>
      <c r="B41" s="144"/>
      <c r="C41" s="141"/>
      <c r="D41" s="141"/>
      <c r="E41" s="141"/>
      <c r="F41" s="141"/>
      <c r="G41" s="141"/>
      <c r="H41" s="141"/>
      <c r="I41" s="141"/>
      <c r="J41" s="141"/>
      <c r="K41" s="141"/>
      <c r="L41" s="141"/>
    </row>
    <row r="42" spans="1:12" ht="15.75" x14ac:dyDescent="0.25">
      <c r="A42" s="120"/>
      <c r="B42" s="150" t="s">
        <v>44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</row>
    <row r="43" spans="1:12" s="151" customFormat="1" x14ac:dyDescent="0.25">
      <c r="B43" s="152" t="s">
        <v>45</v>
      </c>
      <c r="C43" s="153"/>
      <c r="D43" s="153"/>
      <c r="E43" s="153"/>
      <c r="F43" s="153"/>
      <c r="J43" s="154"/>
    </row>
    <row r="44" spans="1:12" x14ac:dyDescent="0.25">
      <c r="B44" s="150" t="s">
        <v>46</v>
      </c>
      <c r="D44" s="129"/>
      <c r="F44" s="129"/>
    </row>
    <row r="45" spans="1:12" x14ac:dyDescent="0.25">
      <c r="B45" s="150" t="s">
        <v>47</v>
      </c>
      <c r="F45" s="129"/>
    </row>
    <row r="46" spans="1:12" x14ac:dyDescent="0.25">
      <c r="B46" s="150" t="s">
        <v>48</v>
      </c>
    </row>
    <row r="47" spans="1:12" x14ac:dyDescent="0.25">
      <c r="B47" s="114" t="s">
        <v>60</v>
      </c>
    </row>
    <row r="48" spans="1:12" x14ac:dyDescent="0.25">
      <c r="B48" s="114" t="s">
        <v>61</v>
      </c>
      <c r="F48" s="129"/>
    </row>
    <row r="49" spans="2:2" x14ac:dyDescent="0.25">
      <c r="B49" s="114" t="s">
        <v>62</v>
      </c>
    </row>
    <row r="50" spans="2:2" x14ac:dyDescent="0.25">
      <c r="B50" s="114" t="s">
        <v>63</v>
      </c>
    </row>
  </sheetData>
  <mergeCells count="13">
    <mergeCell ref="A1:L1"/>
    <mergeCell ref="A3:A5"/>
    <mergeCell ref="B3:B5"/>
    <mergeCell ref="C3:D4"/>
    <mergeCell ref="E3:F4"/>
    <mergeCell ref="G3:J3"/>
    <mergeCell ref="K3:L3"/>
    <mergeCell ref="M3:N3"/>
    <mergeCell ref="G4:H4"/>
    <mergeCell ref="I4:J4"/>
    <mergeCell ref="K4:L4"/>
    <mergeCell ref="M4:M5"/>
    <mergeCell ref="N4:N5"/>
  </mergeCells>
  <hyperlinks>
    <hyperlink ref="B40" r:id="rId1"/>
  </hyperlinks>
  <pageMargins left="0.7" right="0.7" top="0.75" bottom="0.75" header="0.3" footer="0.3"/>
  <pageSetup paperSize="9" orientation="portrait" verticalDpi="0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BreakPreview" topLeftCell="A7" zoomScaleNormal="100" zoomScaleSheetLayoutView="100" workbookViewId="0">
      <selection activeCell="E31" sqref="E31"/>
    </sheetView>
  </sheetViews>
  <sheetFormatPr defaultRowHeight="15" x14ac:dyDescent="0.25"/>
  <cols>
    <col min="1" max="1" width="7.42578125" style="1" customWidth="1"/>
    <col min="2" max="2" width="33.85546875" style="1" customWidth="1"/>
    <col min="3" max="3" width="12.7109375" style="1" customWidth="1"/>
    <col min="4" max="4" width="14" style="1" customWidth="1"/>
    <col min="5" max="6" width="15.7109375" style="1" customWidth="1"/>
    <col min="7" max="7" width="12.7109375" style="1" customWidth="1"/>
    <col min="8" max="9" width="11.7109375" style="1" customWidth="1"/>
    <col min="10" max="10" width="13.42578125" style="1" customWidth="1"/>
    <col min="11" max="12" width="13.5703125" style="1" customWidth="1"/>
    <col min="13" max="13" width="14.85546875" style="1" customWidth="1"/>
    <col min="14" max="14" width="15" style="1" customWidth="1"/>
    <col min="15" max="16384" width="9.140625" style="1"/>
  </cols>
  <sheetData>
    <row r="1" spans="1:15" ht="30.75" customHeight="1" x14ac:dyDescent="0.25">
      <c r="A1" s="156" t="s">
        <v>65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5" x14ac:dyDescent="0.25">
      <c r="K2" s="2"/>
      <c r="L2" s="2" t="s">
        <v>1</v>
      </c>
    </row>
    <row r="3" spans="1:15" ht="51" customHeight="1" x14ac:dyDescent="0.25">
      <c r="A3" s="158" t="s">
        <v>2</v>
      </c>
      <c r="B3" s="158" t="s">
        <v>3</v>
      </c>
      <c r="C3" s="159" t="s">
        <v>4</v>
      </c>
      <c r="D3" s="160"/>
      <c r="E3" s="159" t="s">
        <v>5</v>
      </c>
      <c r="F3" s="160"/>
      <c r="G3" s="167" t="s">
        <v>7</v>
      </c>
      <c r="H3" s="168"/>
      <c r="I3" s="168"/>
      <c r="J3" s="169"/>
      <c r="K3" s="170" t="s">
        <v>9</v>
      </c>
      <c r="L3" s="170"/>
      <c r="M3" s="183"/>
      <c r="N3" s="183"/>
    </row>
    <row r="4" spans="1:15" ht="72" customHeight="1" x14ac:dyDescent="0.25">
      <c r="A4" s="158"/>
      <c r="B4" s="158"/>
      <c r="C4" s="161"/>
      <c r="D4" s="162"/>
      <c r="E4" s="161"/>
      <c r="F4" s="162"/>
      <c r="G4" s="167" t="s">
        <v>10</v>
      </c>
      <c r="H4" s="169"/>
      <c r="I4" s="167" t="s">
        <v>11</v>
      </c>
      <c r="J4" s="169"/>
      <c r="K4" s="170" t="s">
        <v>10</v>
      </c>
      <c r="L4" s="170"/>
      <c r="M4" s="184"/>
      <c r="N4" s="185"/>
    </row>
    <row r="5" spans="1:15" ht="15" customHeight="1" x14ac:dyDescent="0.25">
      <c r="A5" s="158"/>
      <c r="B5" s="158"/>
      <c r="C5" s="155" t="s">
        <v>59</v>
      </c>
      <c r="D5" s="33">
        <v>44743</v>
      </c>
      <c r="E5" s="155" t="str">
        <f>C5</f>
        <v xml:space="preserve"> 01.01.2022</v>
      </c>
      <c r="F5" s="33">
        <f>D5</f>
        <v>44743</v>
      </c>
      <c r="G5" s="33" t="str">
        <f>C5</f>
        <v xml:space="preserve"> 01.01.2022</v>
      </c>
      <c r="H5" s="33">
        <f>D5</f>
        <v>44743</v>
      </c>
      <c r="I5" s="33" t="str">
        <f>C5</f>
        <v xml:space="preserve"> 01.01.2022</v>
      </c>
      <c r="J5" s="33">
        <f>D5</f>
        <v>44743</v>
      </c>
      <c r="K5" s="155" t="str">
        <f>E5</f>
        <v xml:space="preserve"> 01.01.2022</v>
      </c>
      <c r="L5" s="33">
        <f>F5</f>
        <v>44743</v>
      </c>
      <c r="M5" s="184"/>
      <c r="N5" s="184"/>
    </row>
    <row r="6" spans="1:15" ht="15.75" customHeight="1" x14ac:dyDescent="0.25">
      <c r="A6" s="106">
        <v>1</v>
      </c>
      <c r="B6" s="106">
        <v>2</v>
      </c>
      <c r="C6" s="155">
        <v>3</v>
      </c>
      <c r="D6" s="155">
        <v>4</v>
      </c>
      <c r="E6" s="155">
        <v>5</v>
      </c>
      <c r="F6" s="155">
        <v>6</v>
      </c>
      <c r="G6" s="199">
        <v>7</v>
      </c>
      <c r="H6" s="199">
        <v>8</v>
      </c>
      <c r="I6" s="199">
        <v>9</v>
      </c>
      <c r="J6" s="155">
        <v>10</v>
      </c>
      <c r="K6" s="155">
        <v>11</v>
      </c>
      <c r="L6" s="155">
        <v>12</v>
      </c>
      <c r="M6" s="113"/>
      <c r="N6" s="113"/>
    </row>
    <row r="7" spans="1:15" ht="15.75" x14ac:dyDescent="0.25">
      <c r="A7" s="5">
        <v>1</v>
      </c>
      <c r="B7" s="6" t="s">
        <v>12</v>
      </c>
      <c r="C7" s="34" t="s">
        <v>13</v>
      </c>
      <c r="D7" s="34" t="s">
        <v>13</v>
      </c>
      <c r="E7" s="34">
        <f>E8+E10+E9</f>
        <v>113595.37115000001</v>
      </c>
      <c r="F7" s="34">
        <f>F8+F10+F9</f>
        <v>116673.62870999999</v>
      </c>
      <c r="G7" s="35">
        <v>26503</v>
      </c>
      <c r="H7" s="200">
        <v>25358.2</v>
      </c>
      <c r="I7" s="201" t="s">
        <v>13</v>
      </c>
      <c r="J7" s="201"/>
      <c r="K7" s="35">
        <f>'01.01.2022'!P7</f>
        <v>14960.69</v>
      </c>
      <c r="L7" s="36">
        <v>16605.310000000001</v>
      </c>
      <c r="M7" s="24"/>
      <c r="N7" s="24"/>
    </row>
    <row r="8" spans="1:15" ht="17.25" customHeight="1" x14ac:dyDescent="0.25">
      <c r="A8" s="9" t="s">
        <v>14</v>
      </c>
      <c r="B8" s="10" t="s">
        <v>15</v>
      </c>
      <c r="C8" s="34" t="s">
        <v>13</v>
      </c>
      <c r="D8" s="34" t="s">
        <v>13</v>
      </c>
      <c r="E8" s="36">
        <f>'01.01.2022'!F8</f>
        <v>3182.6506899999999</v>
      </c>
      <c r="F8" s="36">
        <f>3069944.65/1000</f>
        <v>3069.9446499999999</v>
      </c>
      <c r="G8" s="201" t="s">
        <v>13</v>
      </c>
      <c r="H8" s="201" t="s">
        <v>13</v>
      </c>
      <c r="I8" s="201" t="s">
        <v>13</v>
      </c>
      <c r="J8" s="201"/>
      <c r="K8" s="34" t="s">
        <v>13</v>
      </c>
      <c r="L8" s="34" t="s">
        <v>13</v>
      </c>
      <c r="M8" s="24"/>
      <c r="N8" s="20"/>
    </row>
    <row r="9" spans="1:15" ht="44.25" customHeight="1" x14ac:dyDescent="0.25">
      <c r="A9" s="9" t="s">
        <v>16</v>
      </c>
      <c r="B9" s="11" t="s">
        <v>17</v>
      </c>
      <c r="C9" s="34" t="s">
        <v>13</v>
      </c>
      <c r="D9" s="34" t="s">
        <v>13</v>
      </c>
      <c r="E9" s="34">
        <f>'01.01.2022'!F9</f>
        <v>110299.6618</v>
      </c>
      <c r="F9" s="34">
        <f>113464315.11/1000</f>
        <v>113464.31511</v>
      </c>
      <c r="G9" s="201" t="s">
        <v>13</v>
      </c>
      <c r="H9" s="201" t="s">
        <v>13</v>
      </c>
      <c r="I9" s="201" t="s">
        <v>13</v>
      </c>
      <c r="J9" s="201"/>
      <c r="K9" s="34" t="s">
        <v>13</v>
      </c>
      <c r="L9" s="34" t="s">
        <v>13</v>
      </c>
      <c r="M9" s="24"/>
      <c r="N9" s="20"/>
    </row>
    <row r="10" spans="1:15" ht="15.75" x14ac:dyDescent="0.25">
      <c r="A10" s="9" t="s">
        <v>18</v>
      </c>
      <c r="B10" s="12" t="s">
        <v>19</v>
      </c>
      <c r="C10" s="34" t="s">
        <v>13</v>
      </c>
      <c r="D10" s="34" t="s">
        <v>13</v>
      </c>
      <c r="E10" s="36">
        <f>'01.01.2022'!F10</f>
        <v>113.05866</v>
      </c>
      <c r="F10" s="36">
        <f>139368.95/1000</f>
        <v>139.36895000000001</v>
      </c>
      <c r="G10" s="201" t="s">
        <v>13</v>
      </c>
      <c r="H10" s="201" t="s">
        <v>13</v>
      </c>
      <c r="I10" s="201" t="s">
        <v>13</v>
      </c>
      <c r="J10" s="201"/>
      <c r="K10" s="34" t="s">
        <v>13</v>
      </c>
      <c r="L10" s="34" t="s">
        <v>13</v>
      </c>
      <c r="M10" s="24"/>
      <c r="N10" s="20"/>
    </row>
    <row r="11" spans="1:15" ht="15.75" x14ac:dyDescent="0.25">
      <c r="A11" s="9">
        <v>2</v>
      </c>
      <c r="B11" s="13" t="s">
        <v>22</v>
      </c>
      <c r="C11" s="34">
        <f>'01.01.2022'!D12</f>
        <v>674.30000000000109</v>
      </c>
      <c r="D11" s="34">
        <f>[7]Свод!$M$7</f>
        <v>616.40000000000055</v>
      </c>
      <c r="E11" s="36">
        <f>'01.01.2022'!F12</f>
        <v>339</v>
      </c>
      <c r="F11" s="36">
        <v>186</v>
      </c>
      <c r="G11" s="201" t="s">
        <v>13</v>
      </c>
      <c r="H11" s="201" t="s">
        <v>13</v>
      </c>
      <c r="I11" s="201">
        <v>0</v>
      </c>
      <c r="J11" s="201">
        <v>0</v>
      </c>
      <c r="K11" s="34" t="s">
        <v>13</v>
      </c>
      <c r="L11" s="34" t="s">
        <v>13</v>
      </c>
      <c r="M11" s="24"/>
      <c r="N11" s="24"/>
    </row>
    <row r="12" spans="1:15" ht="18" customHeight="1" x14ac:dyDescent="0.25">
      <c r="A12" s="9">
        <f>A11+1</f>
        <v>3</v>
      </c>
      <c r="B12" s="13" t="s">
        <v>23</v>
      </c>
      <c r="C12" s="34">
        <f>'01.01.2022'!D13</f>
        <v>13180.100000000004</v>
      </c>
      <c r="D12" s="34">
        <f>[7]Свод!$M$8</f>
        <v>13185.400000000001</v>
      </c>
      <c r="E12" s="36">
        <f>'01.01.2022'!F13</f>
        <v>15875</v>
      </c>
      <c r="F12" s="36">
        <v>15297</v>
      </c>
      <c r="G12" s="201" t="s">
        <v>13</v>
      </c>
      <c r="H12" s="201" t="s">
        <v>13</v>
      </c>
      <c r="I12" s="201">
        <v>73.069999999999993</v>
      </c>
      <c r="J12" s="201">
        <v>39.200000000000003</v>
      </c>
      <c r="K12" s="34" t="s">
        <v>13</v>
      </c>
      <c r="L12" s="34" t="s">
        <v>13</v>
      </c>
      <c r="M12" s="24"/>
      <c r="N12" s="24"/>
    </row>
    <row r="13" spans="1:15" ht="31.5" x14ac:dyDescent="0.25">
      <c r="A13" s="9">
        <f>A12+1</f>
        <v>4</v>
      </c>
      <c r="B13" s="13" t="s">
        <v>24</v>
      </c>
      <c r="C13" s="34">
        <f>'01.01.2022'!D14</f>
        <v>12830.9</v>
      </c>
      <c r="D13" s="34">
        <f>[7]Свод!$M$9</f>
        <v>13734.900000000003</v>
      </c>
      <c r="E13" s="34">
        <f>'01.01.2022'!F14</f>
        <v>399</v>
      </c>
      <c r="F13" s="34">
        <v>126</v>
      </c>
      <c r="G13" s="201" t="s">
        <v>13</v>
      </c>
      <c r="H13" s="201" t="s">
        <v>13</v>
      </c>
      <c r="I13" s="201">
        <v>0</v>
      </c>
      <c r="J13" s="201">
        <v>0</v>
      </c>
      <c r="K13" s="34" t="s">
        <v>13</v>
      </c>
      <c r="L13" s="34" t="s">
        <v>13</v>
      </c>
      <c r="M13" s="24"/>
      <c r="N13" s="24"/>
      <c r="O13" s="21"/>
    </row>
    <row r="14" spans="1:15" ht="17.25" customHeight="1" x14ac:dyDescent="0.25">
      <c r="A14" s="9">
        <v>5</v>
      </c>
      <c r="B14" s="14" t="s">
        <v>27</v>
      </c>
      <c r="C14" s="34">
        <f>'01.01.2022'!D16</f>
        <v>1558.079</v>
      </c>
      <c r="D14" s="34">
        <f>[7]Свод!$M$11</f>
        <v>1558.08</v>
      </c>
      <c r="E14" s="201" t="s">
        <v>28</v>
      </c>
      <c r="F14" s="201" t="s">
        <v>28</v>
      </c>
      <c r="G14" s="201" t="s">
        <v>13</v>
      </c>
      <c r="H14" s="201" t="s">
        <v>13</v>
      </c>
      <c r="I14" s="201"/>
      <c r="J14" s="201"/>
      <c r="K14" s="34" t="s">
        <v>13</v>
      </c>
      <c r="L14" s="34" t="s">
        <v>13</v>
      </c>
      <c r="M14" s="24"/>
      <c r="N14" s="24"/>
    </row>
    <row r="15" spans="1:15" ht="15.75" x14ac:dyDescent="0.25">
      <c r="A15" s="9">
        <v>6</v>
      </c>
      <c r="B15" s="13" t="s">
        <v>30</v>
      </c>
      <c r="C15" s="34">
        <f>'01.01.2022'!D17</f>
        <v>56898.778850000002</v>
      </c>
      <c r="D15" s="34">
        <f>[7]Свод!$M$12</f>
        <v>55227.41</v>
      </c>
      <c r="E15" s="36">
        <f>'01.01.2022'!F17</f>
        <v>58209</v>
      </c>
      <c r="F15" s="36">
        <v>57352</v>
      </c>
      <c r="G15" s="201" t="s">
        <v>13</v>
      </c>
      <c r="H15" s="201" t="s">
        <v>13</v>
      </c>
      <c r="I15" s="201">
        <v>0</v>
      </c>
      <c r="J15" s="201">
        <v>6.43</v>
      </c>
      <c r="K15" s="34" t="s">
        <v>13</v>
      </c>
      <c r="L15" s="34" t="s">
        <v>13</v>
      </c>
      <c r="M15" s="24"/>
      <c r="N15" s="24"/>
    </row>
    <row r="16" spans="1:15" ht="15.75" x14ac:dyDescent="0.25">
      <c r="A16" s="9">
        <v>7</v>
      </c>
      <c r="B16" s="13" t="s">
        <v>32</v>
      </c>
      <c r="C16" s="34">
        <f>'01.01.2022'!D19</f>
        <v>8118.4000000000005</v>
      </c>
      <c r="D16" s="34">
        <f>[7]Свод!$M$13</f>
        <v>8429.3999999999978</v>
      </c>
      <c r="E16" s="36">
        <f>'01.01.2022'!F19</f>
        <v>5123</v>
      </c>
      <c r="F16" s="36">
        <v>5443</v>
      </c>
      <c r="G16" s="201" t="s">
        <v>13</v>
      </c>
      <c r="H16" s="201" t="s">
        <v>13</v>
      </c>
      <c r="I16" s="201">
        <v>0</v>
      </c>
      <c r="J16" s="201">
        <v>0</v>
      </c>
      <c r="K16" s="34" t="s">
        <v>13</v>
      </c>
      <c r="L16" s="34" t="s">
        <v>13</v>
      </c>
      <c r="M16" s="24"/>
      <c r="N16" s="24"/>
    </row>
    <row r="17" spans="1:14" ht="15.75" x14ac:dyDescent="0.25">
      <c r="A17" s="9">
        <f t="shared" ref="A17:A19" si="0">A16+1</f>
        <v>8</v>
      </c>
      <c r="B17" s="13" t="s">
        <v>33</v>
      </c>
      <c r="C17" s="34">
        <f>'01.01.2022'!D20</f>
        <v>7017.3200000000043</v>
      </c>
      <c r="D17" s="34">
        <f>[7]Свод!$M$10</f>
        <v>6313.4000000000015</v>
      </c>
      <c r="E17" s="36">
        <f>'01.01.2022'!F20</f>
        <v>106</v>
      </c>
      <c r="F17" s="36">
        <v>107</v>
      </c>
      <c r="G17" s="201" t="s">
        <v>13</v>
      </c>
      <c r="H17" s="201" t="s">
        <v>13</v>
      </c>
      <c r="I17" s="201">
        <v>0</v>
      </c>
      <c r="J17" s="201">
        <v>5.8</v>
      </c>
      <c r="K17" s="34" t="s">
        <v>13</v>
      </c>
      <c r="L17" s="34" t="s">
        <v>13</v>
      </c>
      <c r="M17" s="24"/>
      <c r="N17" s="24"/>
    </row>
    <row r="18" spans="1:14" ht="15.75" x14ac:dyDescent="0.25">
      <c r="A18" s="9">
        <f t="shared" si="0"/>
        <v>9</v>
      </c>
      <c r="B18" s="13" t="s">
        <v>34</v>
      </c>
      <c r="C18" s="34">
        <f>'01.01.2022'!D21</f>
        <v>6274.7909999999974</v>
      </c>
      <c r="D18" s="34">
        <f>[7]Свод!$M$14</f>
        <v>7352.1469999999999</v>
      </c>
      <c r="E18" s="36">
        <f>'01.01.2022'!F21</f>
        <v>369</v>
      </c>
      <c r="F18" s="36">
        <v>173</v>
      </c>
      <c r="G18" s="201" t="s">
        <v>13</v>
      </c>
      <c r="H18" s="201" t="s">
        <v>13</v>
      </c>
      <c r="I18" s="201">
        <v>0</v>
      </c>
      <c r="J18" s="201">
        <v>0</v>
      </c>
      <c r="K18" s="34" t="s">
        <v>13</v>
      </c>
      <c r="L18" s="34" t="s">
        <v>13</v>
      </c>
      <c r="M18" s="24"/>
      <c r="N18" s="24"/>
    </row>
    <row r="19" spans="1:14" ht="15.75" x14ac:dyDescent="0.25">
      <c r="A19" s="9">
        <f t="shared" si="0"/>
        <v>10</v>
      </c>
      <c r="B19" s="13" t="s">
        <v>35</v>
      </c>
      <c r="C19" s="34">
        <f>'01.01.2022'!D22</f>
        <v>4017.674419999998</v>
      </c>
      <c r="D19" s="34">
        <f>[7]Свод!$M$15</f>
        <v>4102.4399999999987</v>
      </c>
      <c r="E19" s="36">
        <f>'01.01.2022'!F22</f>
        <v>59</v>
      </c>
      <c r="F19" s="36">
        <v>625</v>
      </c>
      <c r="G19" s="201" t="s">
        <v>13</v>
      </c>
      <c r="H19" s="201" t="s">
        <v>13</v>
      </c>
      <c r="I19" s="201">
        <v>0</v>
      </c>
      <c r="J19" s="201">
        <v>0</v>
      </c>
      <c r="K19" s="34" t="s">
        <v>13</v>
      </c>
      <c r="L19" s="34" t="s">
        <v>13</v>
      </c>
      <c r="M19" s="24"/>
      <c r="N19" s="24"/>
    </row>
    <row r="20" spans="1:14" ht="15.75" x14ac:dyDescent="0.25">
      <c r="A20" s="9">
        <v>11</v>
      </c>
      <c r="B20" s="13" t="s">
        <v>53</v>
      </c>
      <c r="C20" s="34">
        <f>'01.01.2022'!D24</f>
        <v>3607.1000000000022</v>
      </c>
      <c r="D20" s="34">
        <f>[7]Свод!$M$16</f>
        <v>5788.5</v>
      </c>
      <c r="E20" s="36">
        <f>'01.01.2022'!F24</f>
        <v>157</v>
      </c>
      <c r="F20" s="36">
        <v>55</v>
      </c>
      <c r="G20" s="201" t="s">
        <v>13</v>
      </c>
      <c r="H20" s="201" t="s">
        <v>13</v>
      </c>
      <c r="I20" s="201">
        <v>0</v>
      </c>
      <c r="J20" s="201">
        <v>0</v>
      </c>
      <c r="K20" s="34" t="s">
        <v>13</v>
      </c>
      <c r="L20" s="34" t="s">
        <v>13</v>
      </c>
      <c r="M20" s="24"/>
      <c r="N20" s="24"/>
    </row>
    <row r="21" spans="1:14" ht="15.75" x14ac:dyDescent="0.25">
      <c r="A21" s="9">
        <v>12</v>
      </c>
      <c r="B21" s="13" t="s">
        <v>36</v>
      </c>
      <c r="C21" s="34">
        <f>'01.01.2022'!D23</f>
        <v>9250.8000000000029</v>
      </c>
      <c r="D21" s="34">
        <f>[7]Свод!$M$17</f>
        <v>9250.7999999999993</v>
      </c>
      <c r="E21" s="36">
        <f>'01.01.2022'!F23</f>
        <v>372</v>
      </c>
      <c r="F21" s="36">
        <v>472</v>
      </c>
      <c r="G21" s="201" t="s">
        <v>13</v>
      </c>
      <c r="H21" s="201" t="s">
        <v>13</v>
      </c>
      <c r="I21" s="201">
        <v>8.4600000000000009</v>
      </c>
      <c r="J21" s="201">
        <v>8.4600000000000009</v>
      </c>
      <c r="K21" s="34" t="s">
        <v>13</v>
      </c>
      <c r="L21" s="34" t="s">
        <v>13</v>
      </c>
      <c r="M21" s="24"/>
      <c r="N21" s="24"/>
    </row>
    <row r="22" spans="1:14" ht="15.75" x14ac:dyDescent="0.25">
      <c r="A22" s="9"/>
      <c r="B22" s="15" t="s">
        <v>40</v>
      </c>
      <c r="C22" s="39">
        <f>SUM(C11:C21)</f>
        <v>123428.24327000001</v>
      </c>
      <c r="D22" s="39">
        <f>SUM(D11:D21)</f>
        <v>125558.87699999999</v>
      </c>
      <c r="E22" s="39">
        <f>SUM(E8:E21)</f>
        <v>194603.37114999999</v>
      </c>
      <c r="F22" s="39">
        <f>SUM(F8:F21)</f>
        <v>196509.62871000002</v>
      </c>
      <c r="G22" s="39">
        <f t="shared" ref="G22:L22" si="1">SUM(G7:G21)</f>
        <v>26503</v>
      </c>
      <c r="H22" s="39">
        <f t="shared" si="1"/>
        <v>25358.2</v>
      </c>
      <c r="I22" s="39">
        <f t="shared" si="1"/>
        <v>81.53</v>
      </c>
      <c r="J22" s="39">
        <f>SUM(J8:J21)</f>
        <v>59.89</v>
      </c>
      <c r="K22" s="39">
        <f t="shared" si="1"/>
        <v>14960.69</v>
      </c>
      <c r="L22" s="39">
        <f t="shared" si="1"/>
        <v>16605.310000000001</v>
      </c>
      <c r="M22" s="24"/>
      <c r="N22" s="24"/>
    </row>
    <row r="23" spans="1:14" ht="15.75" x14ac:dyDescent="0.25">
      <c r="A23" s="44">
        <v>13</v>
      </c>
      <c r="B23" s="45" t="s">
        <v>20</v>
      </c>
      <c r="C23" s="46">
        <v>5464.92</v>
      </c>
      <c r="D23" s="46">
        <f>[7]Свод!$M$18</f>
        <v>5464.92</v>
      </c>
      <c r="E23" s="47">
        <v>15889</v>
      </c>
      <c r="F23" s="47">
        <v>15889</v>
      </c>
      <c r="G23" s="48" t="s">
        <v>13</v>
      </c>
      <c r="H23" s="48" t="s">
        <v>13</v>
      </c>
      <c r="I23" s="48">
        <v>0</v>
      </c>
      <c r="J23" s="48">
        <v>0</v>
      </c>
      <c r="K23" s="46" t="s">
        <v>13</v>
      </c>
      <c r="L23" s="46" t="s">
        <v>13</v>
      </c>
      <c r="M23" s="24"/>
      <c r="N23" s="24"/>
    </row>
    <row r="24" spans="1:14" ht="15.75" x14ac:dyDescent="0.25">
      <c r="A24" s="44">
        <v>14</v>
      </c>
      <c r="B24" s="45" t="s">
        <v>31</v>
      </c>
      <c r="C24" s="46">
        <v>17029.099999999999</v>
      </c>
      <c r="D24" s="46">
        <f>[7]Свод!$M$19</f>
        <v>17029.100000000002</v>
      </c>
      <c r="E24" s="47">
        <v>7502</v>
      </c>
      <c r="F24" s="47">
        <v>7497</v>
      </c>
      <c r="G24" s="48" t="s">
        <v>13</v>
      </c>
      <c r="H24" s="48" t="s">
        <v>13</v>
      </c>
      <c r="I24" s="48">
        <v>0</v>
      </c>
      <c r="J24" s="48">
        <v>0</v>
      </c>
      <c r="K24" s="46" t="s">
        <v>13</v>
      </c>
      <c r="L24" s="46" t="s">
        <v>13</v>
      </c>
      <c r="M24" s="24"/>
      <c r="N24" s="24"/>
    </row>
    <row r="25" spans="1:14" ht="15.75" x14ac:dyDescent="0.25">
      <c r="A25" s="44">
        <v>15</v>
      </c>
      <c r="B25" s="45" t="s">
        <v>38</v>
      </c>
      <c r="C25" s="46">
        <f>'[3]01.01.2020'!$D$25</f>
        <v>4156.6099999999997</v>
      </c>
      <c r="D25" s="51">
        <f>[7]Свод!$M$21</f>
        <v>4156.6099999999997</v>
      </c>
      <c r="E25" s="47" t="s">
        <v>26</v>
      </c>
      <c r="F25" s="47" t="s">
        <v>26</v>
      </c>
      <c r="G25" s="48" t="s">
        <v>13</v>
      </c>
      <c r="H25" s="48" t="s">
        <v>13</v>
      </c>
      <c r="I25" s="48">
        <v>0</v>
      </c>
      <c r="J25" s="48" t="s">
        <v>29</v>
      </c>
      <c r="K25" s="46" t="s">
        <v>13</v>
      </c>
      <c r="L25" s="46" t="s">
        <v>13</v>
      </c>
      <c r="M25" s="24"/>
      <c r="N25" s="24"/>
    </row>
    <row r="26" spans="1:14" ht="15.75" x14ac:dyDescent="0.25">
      <c r="A26" s="44">
        <v>16</v>
      </c>
      <c r="B26" s="45" t="s">
        <v>25</v>
      </c>
      <c r="C26" s="46">
        <f>'[3]01.01.2020'!$D$15</f>
        <v>30846.32999999998</v>
      </c>
      <c r="D26" s="46">
        <f>[7]Свод!$M$22</f>
        <v>30846.329999999998</v>
      </c>
      <c r="E26" s="47" t="s">
        <v>26</v>
      </c>
      <c r="F26" s="47" t="s">
        <v>26</v>
      </c>
      <c r="G26" s="48" t="s">
        <v>13</v>
      </c>
      <c r="H26" s="48" t="s">
        <v>13</v>
      </c>
      <c r="I26" s="48">
        <v>209.4</v>
      </c>
      <c r="J26" s="48">
        <v>209.4</v>
      </c>
      <c r="K26" s="46" t="s">
        <v>13</v>
      </c>
      <c r="L26" s="46" t="s">
        <v>13</v>
      </c>
      <c r="M26" s="24"/>
      <c r="N26" s="24"/>
    </row>
    <row r="27" spans="1:14" s="50" customFormat="1" ht="15.75" x14ac:dyDescent="0.25">
      <c r="A27" s="44">
        <v>17</v>
      </c>
      <c r="B27" s="45" t="s">
        <v>37</v>
      </c>
      <c r="C27" s="46">
        <f>'[3]01.01.2020'!$D$24</f>
        <v>38062.04</v>
      </c>
      <c r="D27" s="46">
        <f>[7]Свод!$M$23</f>
        <v>38062.04</v>
      </c>
      <c r="E27" s="47" t="s">
        <v>26</v>
      </c>
      <c r="F27" s="47" t="s">
        <v>26</v>
      </c>
      <c r="G27" s="48" t="s">
        <v>13</v>
      </c>
      <c r="H27" s="48" t="s">
        <v>13</v>
      </c>
      <c r="I27" s="48">
        <v>0</v>
      </c>
      <c r="J27" s="48" t="s">
        <v>29</v>
      </c>
      <c r="K27" s="46" t="s">
        <v>13</v>
      </c>
      <c r="L27" s="46" t="s">
        <v>13</v>
      </c>
      <c r="M27" s="49"/>
      <c r="N27" s="49"/>
    </row>
    <row r="28" spans="1:14" s="50" customFormat="1" ht="15.75" x14ac:dyDescent="0.25">
      <c r="A28" s="44">
        <v>18</v>
      </c>
      <c r="B28" s="45" t="s">
        <v>39</v>
      </c>
      <c r="C28" s="46">
        <f>'[3]01.01.2020'!$D$26</f>
        <v>20182.28</v>
      </c>
      <c r="D28" s="51">
        <f>[7]Свод!$M$24</f>
        <v>20182.28</v>
      </c>
      <c r="E28" s="47" t="s">
        <v>26</v>
      </c>
      <c r="F28" s="47" t="s">
        <v>26</v>
      </c>
      <c r="G28" s="48" t="s">
        <v>13</v>
      </c>
      <c r="H28" s="48" t="s">
        <v>13</v>
      </c>
      <c r="I28" s="48">
        <v>0</v>
      </c>
      <c r="J28" s="48" t="s">
        <v>21</v>
      </c>
      <c r="K28" s="46" t="s">
        <v>13</v>
      </c>
      <c r="L28" s="46" t="s">
        <v>13</v>
      </c>
      <c r="M28" s="49"/>
      <c r="N28" s="49"/>
    </row>
    <row r="29" spans="1:14" ht="15.75" x14ac:dyDescent="0.25">
      <c r="A29" s="9"/>
      <c r="B29" s="15" t="s">
        <v>40</v>
      </c>
      <c r="C29" s="39">
        <f t="shared" ref="C29:L29" si="2">SUM(C23:C28)</f>
        <v>115741.27999999997</v>
      </c>
      <c r="D29" s="39">
        <f t="shared" si="2"/>
        <v>115741.28</v>
      </c>
      <c r="E29" s="39">
        <f t="shared" si="2"/>
        <v>23391</v>
      </c>
      <c r="F29" s="39">
        <f>SUM(F23:F28)</f>
        <v>23386</v>
      </c>
      <c r="G29" s="39">
        <f t="shared" si="2"/>
        <v>0</v>
      </c>
      <c r="H29" s="39">
        <f t="shared" si="2"/>
        <v>0</v>
      </c>
      <c r="I29" s="39">
        <f t="shared" si="2"/>
        <v>209.4</v>
      </c>
      <c r="J29" s="39">
        <f t="shared" si="2"/>
        <v>209.4</v>
      </c>
      <c r="K29" s="39">
        <f t="shared" si="2"/>
        <v>0</v>
      </c>
      <c r="L29" s="39">
        <f t="shared" si="2"/>
        <v>0</v>
      </c>
      <c r="M29" s="24"/>
      <c r="N29" s="24"/>
    </row>
    <row r="30" spans="1:14" ht="15.75" x14ac:dyDescent="0.25">
      <c r="A30" s="113"/>
      <c r="B30" s="17"/>
      <c r="C30" s="38"/>
      <c r="D30" s="38"/>
      <c r="E30" s="38"/>
      <c r="F30" s="40"/>
      <c r="G30" s="38"/>
      <c r="H30" s="38"/>
      <c r="I30" s="38"/>
      <c r="J30" s="38"/>
      <c r="K30" s="18"/>
      <c r="L30" s="18"/>
      <c r="M30" s="21"/>
      <c r="N30" s="21"/>
    </row>
    <row r="31" spans="1:14" ht="15.75" x14ac:dyDescent="0.25">
      <c r="A31" s="113"/>
      <c r="B31" s="2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4" ht="15.75" x14ac:dyDescent="0.25">
      <c r="A32" s="113"/>
      <c r="B32" s="1" t="s">
        <v>71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5.75" x14ac:dyDescent="0.25">
      <c r="A33" s="113"/>
      <c r="B33" s="1" t="s">
        <v>72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5.75" x14ac:dyDescent="0.25">
      <c r="A34" s="113"/>
      <c r="B34" s="1" t="s">
        <v>77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5.75" x14ac:dyDescent="0.25">
      <c r="A35" s="113"/>
      <c r="B35" s="1" t="s">
        <v>74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5.75" x14ac:dyDescent="0.25">
      <c r="A36" s="113"/>
      <c r="B36" s="1" t="s">
        <v>75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5.75" x14ac:dyDescent="0.25">
      <c r="A37" s="113"/>
      <c r="B37" s="1" t="s">
        <v>76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6.5" thickBot="1" x14ac:dyDescent="0.3">
      <c r="A38" s="113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6.5" thickBot="1" x14ac:dyDescent="0.3">
      <c r="A39" s="113"/>
      <c r="B39" s="107" t="s">
        <v>51</v>
      </c>
      <c r="C39" s="108"/>
      <c r="D39" s="108"/>
      <c r="E39" s="108"/>
      <c r="F39" s="108"/>
      <c r="G39" s="18"/>
      <c r="H39" s="18"/>
      <c r="I39" s="18"/>
      <c r="J39" s="18"/>
      <c r="K39" s="18"/>
      <c r="L39" s="18"/>
    </row>
    <row r="40" spans="1:12" ht="75.75" customHeight="1" thickBot="1" x14ac:dyDescent="0.3">
      <c r="A40" s="113"/>
      <c r="B40" s="25" t="s">
        <v>43</v>
      </c>
      <c r="C40" s="18"/>
      <c r="D40" s="109" t="s">
        <v>50</v>
      </c>
      <c r="E40" s="110"/>
      <c r="F40" s="110"/>
      <c r="G40" s="111"/>
      <c r="H40" s="112"/>
      <c r="I40" s="59"/>
      <c r="J40" s="59"/>
      <c r="K40" s="18"/>
      <c r="L40" s="18"/>
    </row>
    <row r="41" spans="1:12" ht="15.75" x14ac:dyDescent="0.25">
      <c r="A41" s="113"/>
      <c r="B41" s="25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5.75" x14ac:dyDescent="0.25">
      <c r="A42" s="113"/>
      <c r="B42" s="19" t="s">
        <v>44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s="26" customFormat="1" x14ac:dyDescent="0.25">
      <c r="B43" s="27" t="s">
        <v>45</v>
      </c>
      <c r="C43" s="28"/>
      <c r="D43" s="28"/>
      <c r="E43" s="28"/>
      <c r="F43" s="28"/>
      <c r="J43" s="30"/>
    </row>
    <row r="44" spans="1:12" x14ac:dyDescent="0.25">
      <c r="B44" s="31" t="s">
        <v>46</v>
      </c>
      <c r="D44" s="21"/>
      <c r="F44" s="21"/>
    </row>
    <row r="45" spans="1:12" x14ac:dyDescent="0.25">
      <c r="B45" s="19" t="s">
        <v>47</v>
      </c>
      <c r="F45" s="21"/>
    </row>
    <row r="46" spans="1:12" x14ac:dyDescent="0.25">
      <c r="B46" s="32" t="s">
        <v>48</v>
      </c>
    </row>
    <row r="47" spans="1:12" x14ac:dyDescent="0.25">
      <c r="B47" s="1" t="s">
        <v>60</v>
      </c>
    </row>
    <row r="48" spans="1:12" x14ac:dyDescent="0.25">
      <c r="B48" s="1" t="s">
        <v>61</v>
      </c>
      <c r="F48" s="21"/>
    </row>
    <row r="49" spans="2:2" x14ac:dyDescent="0.25">
      <c r="B49" s="1" t="s">
        <v>62</v>
      </c>
    </row>
    <row r="50" spans="2:2" x14ac:dyDescent="0.25">
      <c r="B50" s="1" t="s">
        <v>63</v>
      </c>
    </row>
  </sheetData>
  <mergeCells count="13">
    <mergeCell ref="A1:L1"/>
    <mergeCell ref="A3:A5"/>
    <mergeCell ref="B3:B5"/>
    <mergeCell ref="C3:D4"/>
    <mergeCell ref="E3:F4"/>
    <mergeCell ref="G3:J3"/>
    <mergeCell ref="K3:L3"/>
    <mergeCell ref="M3:N3"/>
    <mergeCell ref="G4:H4"/>
    <mergeCell ref="I4:J4"/>
    <mergeCell ref="K4:L4"/>
    <mergeCell ref="M4:M5"/>
    <mergeCell ref="N4:N5"/>
  </mergeCells>
  <hyperlinks>
    <hyperlink ref="B40" r:id="rId1"/>
  </hyperlinks>
  <pageMargins left="0.27" right="0" top="0" bottom="0" header="0.31496062992125984" footer="0.31496062992125984"/>
  <pageSetup paperSize="9" scale="77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01.01.2022</vt:lpstr>
      <vt:lpstr>01.02.2022</vt:lpstr>
      <vt:lpstr>01.03.2022</vt:lpstr>
      <vt:lpstr>01.04.2022</vt:lpstr>
      <vt:lpstr>01.05.2022</vt:lpstr>
      <vt:lpstr>01.06.2022</vt:lpstr>
      <vt:lpstr>01.07.2022</vt:lpstr>
      <vt:lpstr>'01.01.2022'!Область_печати</vt:lpstr>
      <vt:lpstr>'01.02.2022'!Область_печати</vt:lpstr>
      <vt:lpstr>'01.03.2022'!Область_печати</vt:lpstr>
      <vt:lpstr>'01.04.2022'!Область_печати</vt:lpstr>
      <vt:lpstr>'01.05.2022'!Область_печати</vt:lpstr>
      <vt:lpstr>'01.07.2022'!Область_печати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Ekonom2</dc:creator>
  <cp:lastModifiedBy>Павлова Людмила Ивановна</cp:lastModifiedBy>
  <cp:lastPrinted>2022-03-09T11:17:30Z</cp:lastPrinted>
  <dcterms:created xsi:type="dcterms:W3CDTF">2020-02-25T12:04:31Z</dcterms:created>
  <dcterms:modified xsi:type="dcterms:W3CDTF">2022-07-29T07:47:38Z</dcterms:modified>
</cp:coreProperties>
</file>