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23" activeTab="0"/>
  </bookViews>
  <sheets>
    <sheet name="СВОД" sheetId="1" r:id="rId1"/>
    <sheet name="ООО УК &quot;ПОКиТС&quot;" sheetId="2" r:id="rId2"/>
    <sheet name="ООО &quot;Базис&quot;" sheetId="3" r:id="rId3"/>
    <sheet name="ООО &quot;Ненецкая УК&quot;" sheetId="4" r:id="rId4"/>
    <sheet name="ООО &quot;Успех&quot;" sheetId="5" r:id="rId5"/>
    <sheet name="ООО &quot;Аврора&quot;" sheetId="6" r:id="rId6"/>
    <sheet name="ООО УК &quot;Уютный дом&quot;" sheetId="7" r:id="rId7"/>
    <sheet name="ТСЖ &quot;Дворянское гнездо&quot;" sheetId="8" r:id="rId8"/>
    <sheet name="ООО &quot;Содружество&quot;" sheetId="9" r:id="rId9"/>
    <sheet name="ООО УК &quot;МКД-Сервис&quot;" sheetId="10" r:id="rId10"/>
    <sheet name="Нарьян-Марское МУ ПОК и ТС" sheetId="11" r:id="rId11"/>
    <sheet name="Лист2" sheetId="12" r:id="rId12"/>
    <sheet name="Лист1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10" hidden="1">'Нарьян-Марское МУ ПОК и ТС'!$C$5:$D$32</definedName>
    <definedName name="_xlnm.Print_Area" localSheetId="5">'ООО "Аврора"'!$A$1:$AH$36</definedName>
    <definedName name="_xlnm.Print_Area" localSheetId="1">'ООО УК "ПОКиТС"'!$A$1:$AK$218</definedName>
    <definedName name="_xlnm.Print_Area" localSheetId="0">'СВОД'!$A$1:$M$16</definedName>
  </definedNames>
  <calcPr fullCalcOnLoad="1"/>
</workbook>
</file>

<file path=xl/sharedStrings.xml><?xml version="1.0" encoding="utf-8"?>
<sst xmlns="http://schemas.openxmlformats.org/spreadsheetml/2006/main" count="1674" uniqueCount="144">
  <si>
    <t>№ п/п</t>
  </si>
  <si>
    <t>Почтовый адрес МКД</t>
  </si>
  <si>
    <t>Название улицы</t>
  </si>
  <si>
    <t>Номер дома</t>
  </si>
  <si>
    <t>Корпус,
литера</t>
  </si>
  <si>
    <t>Всего</t>
  </si>
  <si>
    <t>за жилищные услуги</t>
  </si>
  <si>
    <t>за коммунальные услуги</t>
  </si>
  <si>
    <t>Итого:</t>
  </si>
  <si>
    <t>тыс. руб.</t>
  </si>
  <si>
    <t>Рейтинг задолженности населения, проживающего в многоквартирных домах, за жилищно-коммунальные услуги.</t>
  </si>
  <si>
    <t>в том числе:</t>
  </si>
  <si>
    <t>Наименование организации</t>
  </si>
  <si>
    <t>ООО "Базис"</t>
  </si>
  <si>
    <t xml:space="preserve">Оленная </t>
  </si>
  <si>
    <t xml:space="preserve">Чернова </t>
  </si>
  <si>
    <t>Ленина</t>
  </si>
  <si>
    <t>А</t>
  </si>
  <si>
    <t>Б</t>
  </si>
  <si>
    <t>Выучейского</t>
  </si>
  <si>
    <t xml:space="preserve">Пырерко </t>
  </si>
  <si>
    <t>Авиаторов</t>
  </si>
  <si>
    <t xml:space="preserve">Заводская </t>
  </si>
  <si>
    <t xml:space="preserve">Северный </t>
  </si>
  <si>
    <t>Рыбацкий</t>
  </si>
  <si>
    <t xml:space="preserve">Сапрыгина </t>
  </si>
  <si>
    <t xml:space="preserve">Смидовича </t>
  </si>
  <si>
    <t xml:space="preserve">Строительная </t>
  </si>
  <si>
    <t>60 лет Октября</t>
  </si>
  <si>
    <t>Тыко Вылко</t>
  </si>
  <si>
    <t xml:space="preserve">Рыбников </t>
  </si>
  <si>
    <t xml:space="preserve">Южная </t>
  </si>
  <si>
    <t>Зеленая</t>
  </si>
  <si>
    <t xml:space="preserve">Ленина </t>
  </si>
  <si>
    <t>Октябрьская</t>
  </si>
  <si>
    <t>Пионерская</t>
  </si>
  <si>
    <t xml:space="preserve">Титова </t>
  </si>
  <si>
    <t xml:space="preserve">Победы </t>
  </si>
  <si>
    <t xml:space="preserve">Ненецкая </t>
  </si>
  <si>
    <t>ООО "Ненецкая УК"</t>
  </si>
  <si>
    <t xml:space="preserve">60 лет Октября </t>
  </si>
  <si>
    <t xml:space="preserve">Выучейского </t>
  </si>
  <si>
    <t xml:space="preserve">Первомайская </t>
  </si>
  <si>
    <t xml:space="preserve">Рабочая </t>
  </si>
  <si>
    <t>Швецова</t>
  </si>
  <si>
    <t>Тыко-вылко</t>
  </si>
  <si>
    <t xml:space="preserve">Пионерская </t>
  </si>
  <si>
    <t>Макара Баева</t>
  </si>
  <si>
    <t>Хатанзейского</t>
  </si>
  <si>
    <t>Меньшикова</t>
  </si>
  <si>
    <t>Оленная</t>
  </si>
  <si>
    <t>60 лет СССР</t>
  </si>
  <si>
    <t>Сущинского</t>
  </si>
  <si>
    <t>ООО УК "Уютный Дом"</t>
  </si>
  <si>
    <t>им.В.И. Ленина</t>
  </si>
  <si>
    <t xml:space="preserve">60 лет СССР </t>
  </si>
  <si>
    <t>Ненецкая</t>
  </si>
  <si>
    <t>Первомайская</t>
  </si>
  <si>
    <t>Рыбников</t>
  </si>
  <si>
    <t>ООО УК "ПОК и ТС"</t>
  </si>
  <si>
    <t>Итого</t>
  </si>
  <si>
    <t>Количество квартир</t>
  </si>
  <si>
    <t xml:space="preserve"> 60 лет Октября</t>
  </si>
  <si>
    <t>В</t>
  </si>
  <si>
    <t>Заводская</t>
  </si>
  <si>
    <t xml:space="preserve"> Заполярный пер</t>
  </si>
  <si>
    <t>Калмыкова</t>
  </si>
  <si>
    <t>Комсомольская</t>
  </si>
  <si>
    <t xml:space="preserve"> Лесной</t>
  </si>
  <si>
    <t>М.Баева</t>
  </si>
  <si>
    <t>Пырерка</t>
  </si>
  <si>
    <t>Рабочая</t>
  </si>
  <si>
    <t>Сапрыгина</t>
  </si>
  <si>
    <t>Северный пер.</t>
  </si>
  <si>
    <t>Совхозная</t>
  </si>
  <si>
    <t>Строительная</t>
  </si>
  <si>
    <t>Титова А.Ф.</t>
  </si>
  <si>
    <t xml:space="preserve"> Хатанзейского</t>
  </si>
  <si>
    <t>Юбилейная</t>
  </si>
  <si>
    <t>Южная</t>
  </si>
  <si>
    <t>Явтысого</t>
  </si>
  <si>
    <t>Нарьян-Марский МУ ПОК и ТС</t>
  </si>
  <si>
    <t>а</t>
  </si>
  <si>
    <t>б</t>
  </si>
  <si>
    <t>Матросова</t>
  </si>
  <si>
    <t>ООО "АВРОРА"</t>
  </si>
  <si>
    <t>Тыко-Вылко</t>
  </si>
  <si>
    <t>60-летия Октября</t>
  </si>
  <si>
    <t>Полярная</t>
  </si>
  <si>
    <t xml:space="preserve">Задолженность за ЖКУ с квартиры  </t>
  </si>
  <si>
    <t xml:space="preserve">Бондарная </t>
  </si>
  <si>
    <t xml:space="preserve">Наименование организации </t>
  </si>
  <si>
    <t>Задолженность населения за ЖКУ  в расчете на 1 квартиру</t>
  </si>
  <si>
    <t xml:space="preserve">ТСЖ "Дворянское гнездо" </t>
  </si>
  <si>
    <t>х</t>
  </si>
  <si>
    <t>Многоквартирные дома, обслуживание которых завершено.</t>
  </si>
  <si>
    <t>ООО "СОДРУЖЕСТВО"</t>
  </si>
  <si>
    <t>Г</t>
  </si>
  <si>
    <t>Д</t>
  </si>
  <si>
    <t>Заполярный</t>
  </si>
  <si>
    <t>Северный</t>
  </si>
  <si>
    <t>Титова</t>
  </si>
  <si>
    <t xml:space="preserve">Явтысого </t>
  </si>
  <si>
    <t>Количество квартир в многоквартирном доме, всего</t>
  </si>
  <si>
    <t>находящихся  под управлением</t>
  </si>
  <si>
    <t>обслуживание которых завершено</t>
  </si>
  <si>
    <t>находящемся  под управлением</t>
  </si>
  <si>
    <t>обслуживание которого завершено</t>
  </si>
  <si>
    <t xml:space="preserve">Задолженность населения за ЖКУ, всего </t>
  </si>
  <si>
    <t>в МКД, находящихся под управлением</t>
  </si>
  <si>
    <t>в МКД, обслуживание которых завершено</t>
  </si>
  <si>
    <t>-</t>
  </si>
  <si>
    <t>ООО УК "МКД-Сервис"</t>
  </si>
  <si>
    <t>пр.им.кап.Матросова</t>
  </si>
  <si>
    <t>ООО "Успех"</t>
  </si>
  <si>
    <t>Торговый</t>
  </si>
  <si>
    <t xml:space="preserve">Ольховый </t>
  </si>
  <si>
    <t>им. В.И.Ленина</t>
  </si>
  <si>
    <t>Тыко Вылка</t>
  </si>
  <si>
    <t xml:space="preserve">Авиаторов </t>
  </si>
  <si>
    <t xml:space="preserve">Торговый </t>
  </si>
  <si>
    <t xml:space="preserve">  </t>
  </si>
  <si>
    <t>Задолженность населения за ЖКУ по состоянию на 01.01.2020</t>
  </si>
  <si>
    <t>Задолженность населения за ЖКУ по состоянию на 01.02.2020</t>
  </si>
  <si>
    <t xml:space="preserve">60-лет Октября </t>
  </si>
  <si>
    <t>Задолженность населения за ЖКУ по состоянию на 01.03.2020</t>
  </si>
  <si>
    <t>Задолженность населения за ЖКУ по состоянию на 01.04.2020</t>
  </si>
  <si>
    <t>ООО "Содружество"</t>
  </si>
  <si>
    <t>Задолженность населения за ЖКУ по состоянию на 01.05.2020</t>
  </si>
  <si>
    <t xml:space="preserve">Красная </t>
  </si>
  <si>
    <r>
      <t>ООО "Успех"</t>
    </r>
    <r>
      <rPr>
        <b/>
        <sz val="10"/>
        <rFont val="Arial"/>
        <family val="2"/>
      </rPr>
      <t xml:space="preserve"> </t>
    </r>
  </si>
  <si>
    <t>Задолженность населения за ЖКУ по состоянию на 01.06.2020</t>
  </si>
  <si>
    <t>Задолженность населения за ЖКУ по состоянию на 01.07.2020</t>
  </si>
  <si>
    <t>Задолженность населения за ЖКУ по состоянию на 01.08.2020</t>
  </si>
  <si>
    <t>Задолженность населения за ЖКУ по состоянию на 01.08.2020*</t>
  </si>
  <si>
    <t xml:space="preserve">*данные указаны по состоянию на 01.07.2020 </t>
  </si>
  <si>
    <t>*данные представлены на 01.07.2020</t>
  </si>
  <si>
    <t>Задолженность населения за ЖКУ по состоянию на 01.09.2020</t>
  </si>
  <si>
    <t>Рейтинг задолженности населения, проживающего в многоквартирных домах, за жилищно-коммунальные услуги</t>
  </si>
  <si>
    <t>ООО "Базис" *</t>
  </si>
  <si>
    <t>* - МКД по ул.Ленина д.44 исключен (11 квартир) в связи со сносом дома, задолженность населения за ЖКУ погашена.</t>
  </si>
  <si>
    <t>Задолженность населения за ЖКУ по состоянию на 01.10.2020</t>
  </si>
  <si>
    <t>Рейтинг задолженности населения, проживающего в многоквартирных домах, за жилищно-коммунальные услуги по состоянию на 01.10.2020, в разрезе действующих управляющих организаций (тыс. руб.)</t>
  </si>
  <si>
    <t>обслуживание завершено!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</si>
</sst>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_-* #,##0.00\ _р_._-;\-* #,##0.00\ _р_._-;_-* &quot;-&quot;??\ _р_._-;_-@_-"/>
    <numFmt numFmtId="175" formatCode="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20" borderId="0" applyNumberFormat="0" applyBorder="0" applyAlignment="0" applyProtection="0"/>
    <xf numFmtId="0" fontId="29" fillId="21" borderId="0" applyNumberFormat="0" applyBorder="0" applyAlignment="0" applyProtection="0"/>
    <xf numFmtId="0" fontId="5" fillId="13" borderId="0" applyNumberFormat="0" applyBorder="0" applyAlignment="0" applyProtection="0"/>
    <xf numFmtId="0" fontId="29" fillId="14" borderId="0" applyNumberFormat="0" applyBorder="0" applyAlignment="0" applyProtection="0"/>
    <xf numFmtId="0" fontId="5" fillId="14" borderId="0" applyNumberFormat="0" applyBorder="0" applyAlignment="0" applyProtection="0"/>
    <xf numFmtId="0" fontId="29" fillId="22" borderId="0" applyNumberFormat="0" applyBorder="0" applyAlignment="0" applyProtection="0"/>
    <xf numFmtId="0" fontId="5" fillId="22" borderId="0" applyNumberFormat="0" applyBorder="0" applyAlignment="0" applyProtection="0"/>
    <xf numFmtId="0" fontId="29" fillId="23" borderId="0" applyNumberFormat="0" applyBorder="0" applyAlignment="0" applyProtection="0"/>
    <xf numFmtId="0" fontId="5" fillId="24" borderId="0" applyNumberFormat="0" applyBorder="0" applyAlignment="0" applyProtection="0"/>
    <xf numFmtId="0" fontId="29" fillId="25" borderId="0" applyNumberFormat="0" applyBorder="0" applyAlignment="0" applyProtection="0"/>
    <xf numFmtId="0" fontId="5" fillId="25" borderId="0" applyNumberFormat="0" applyBorder="0" applyAlignment="0" applyProtection="0"/>
    <xf numFmtId="0" fontId="29" fillId="26" borderId="0" applyNumberFormat="0" applyBorder="0" applyAlignment="0" applyProtection="0"/>
    <xf numFmtId="0" fontId="5" fillId="27" borderId="0" applyNumberFormat="0" applyBorder="0" applyAlignment="0" applyProtection="0"/>
    <xf numFmtId="0" fontId="29" fillId="28" borderId="0" applyNumberFormat="0" applyBorder="0" applyAlignment="0" applyProtection="0"/>
    <xf numFmtId="0" fontId="5" fillId="29" borderId="0" applyNumberFormat="0" applyBorder="0" applyAlignment="0" applyProtection="0"/>
    <xf numFmtId="0" fontId="29" fillId="30" borderId="0" applyNumberFormat="0" applyBorder="0" applyAlignment="0" applyProtection="0"/>
    <xf numFmtId="0" fontId="5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22" borderId="0" applyNumberFormat="0" applyBorder="0" applyAlignment="0" applyProtection="0"/>
    <xf numFmtId="0" fontId="29" fillId="33" borderId="0" applyNumberFormat="0" applyBorder="0" applyAlignment="0" applyProtection="0"/>
    <xf numFmtId="0" fontId="5" fillId="24" borderId="0" applyNumberFormat="0" applyBorder="0" applyAlignment="0" applyProtection="0"/>
    <xf numFmtId="0" fontId="29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1" applyNumberFormat="0" applyAlignment="0" applyProtection="0"/>
    <xf numFmtId="0" fontId="6" fillId="9" borderId="2" applyNumberFormat="0" applyAlignment="0" applyProtection="0"/>
    <xf numFmtId="0" fontId="31" fillId="37" borderId="3" applyNumberFormat="0" applyAlignment="0" applyProtection="0"/>
    <xf numFmtId="0" fontId="7" fillId="38" borderId="4" applyNumberFormat="0" applyAlignment="0" applyProtection="0"/>
    <xf numFmtId="0" fontId="32" fillId="37" borderId="1" applyNumberFormat="0" applyAlignment="0" applyProtection="0"/>
    <xf numFmtId="0" fontId="8" fillId="38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9" fillId="0" borderId="6" applyNumberFormat="0" applyFill="0" applyAlignment="0" applyProtection="0"/>
    <xf numFmtId="0" fontId="34" fillId="0" borderId="7" applyNumberFormat="0" applyFill="0" applyAlignment="0" applyProtection="0"/>
    <xf numFmtId="0" fontId="10" fillId="0" borderId="8" applyNumberFormat="0" applyFill="0" applyAlignment="0" applyProtection="0"/>
    <xf numFmtId="0" fontId="35" fillId="0" borderId="9" applyNumberFormat="0" applyFill="0" applyAlignment="0" applyProtection="0"/>
    <xf numFmtId="0" fontId="11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2" fillId="0" borderId="12" applyNumberFormat="0" applyFill="0" applyAlignment="0" applyProtection="0"/>
    <xf numFmtId="0" fontId="37" fillId="39" borderId="13" applyNumberFormat="0" applyAlignment="0" applyProtection="0"/>
    <xf numFmtId="0" fontId="12" fillId="40" borderId="14" applyNumberFormat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0" fillId="43" borderId="0" applyNumberFormat="0" applyBorder="0" applyAlignment="0" applyProtection="0"/>
    <xf numFmtId="0" fontId="15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0" borderId="17" applyNumberFormat="0" applyFill="0" applyAlignment="0" applyProtection="0"/>
    <xf numFmtId="0" fontId="17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4" fillId="46" borderId="0" applyNumberFormat="0" applyBorder="0" applyAlignment="0" applyProtection="0"/>
    <xf numFmtId="0" fontId="19" fillId="4" borderId="0" applyNumberFormat="0" applyBorder="0" applyAlignment="0" applyProtection="0"/>
  </cellStyleXfs>
  <cellXfs count="379">
    <xf numFmtId="0" fontId="0" fillId="0" borderId="0" xfId="0" applyFont="1" applyAlignment="1">
      <alignment/>
    </xf>
    <xf numFmtId="0" fontId="20" fillId="47" borderId="0" xfId="0" applyFont="1" applyFill="1" applyAlignment="1">
      <alignment/>
    </xf>
    <xf numFmtId="4" fontId="0" fillId="0" borderId="0" xfId="0" applyNumberFormat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Border="1" applyAlignment="1">
      <alignment horizontal="center"/>
    </xf>
    <xf numFmtId="173" fontId="0" fillId="0" borderId="19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" fontId="0" fillId="0" borderId="19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9" xfId="0" applyFont="1" applyFill="1" applyBorder="1" applyAlignment="1">
      <alignment/>
    </xf>
    <xf numFmtId="0" fontId="20" fillId="0" borderId="19" xfId="93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/>
    </xf>
    <xf numFmtId="0" fontId="20" fillId="0" borderId="20" xfId="93" applyFont="1" applyFill="1" applyBorder="1" applyAlignment="1" applyProtection="1">
      <alignment horizontal="left" vertical="center" wrapText="1"/>
      <protection hidden="1"/>
    </xf>
    <xf numFmtId="0" fontId="1" fillId="0" borderId="19" xfId="0" applyNumberFormat="1" applyFont="1" applyFill="1" applyBorder="1" applyAlignment="1">
      <alignment vertical="top" wrapText="1"/>
    </xf>
    <xf numFmtId="0" fontId="20" fillId="0" borderId="21" xfId="93" applyFont="1" applyFill="1" applyBorder="1" applyAlignment="1" applyProtection="1">
      <alignment horizontal="left" vertical="center" wrapText="1"/>
      <protection hidden="1"/>
    </xf>
    <xf numFmtId="0" fontId="21" fillId="0" borderId="19" xfId="93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Alignment="1">
      <alignment/>
    </xf>
    <xf numFmtId="0" fontId="20" fillId="0" borderId="19" xfId="0" applyFont="1" applyFill="1" applyBorder="1" applyAlignment="1" applyProtection="1">
      <alignment horizontal="center" vertical="center" wrapText="1"/>
      <protection hidden="1"/>
    </xf>
    <xf numFmtId="173" fontId="0" fillId="0" borderId="19" xfId="0" applyNumberFormat="1" applyBorder="1" applyAlignment="1">
      <alignment horizontal="center" vertical="center"/>
    </xf>
    <xf numFmtId="173" fontId="0" fillId="0" borderId="19" xfId="0" applyNumberFormat="1" applyBorder="1" applyAlignment="1">
      <alignment horizontal="center" wrapText="1"/>
    </xf>
    <xf numFmtId="173" fontId="0" fillId="0" borderId="19" xfId="0" applyNumberFormat="1" applyBorder="1" applyAlignment="1">
      <alignment horizontal="center" vertical="center" wrapText="1"/>
    </xf>
    <xf numFmtId="0" fontId="20" fillId="0" borderId="19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19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0" fillId="0" borderId="20" xfId="95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/>
    </xf>
    <xf numFmtId="4" fontId="2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20" fillId="0" borderId="19" xfId="0" applyNumberFormat="1" applyFont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" fillId="0" borderId="19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42" borderId="0" xfId="0" applyFill="1" applyAlignment="1">
      <alignment/>
    </xf>
    <xf numFmtId="0" fontId="0" fillId="0" borderId="19" xfId="0" applyFill="1" applyBorder="1" applyAlignment="1">
      <alignment horizontal="center" vertical="center"/>
    </xf>
    <xf numFmtId="173" fontId="0" fillId="0" borderId="19" xfId="0" applyNumberFormat="1" applyFill="1" applyBorder="1" applyAlignment="1">
      <alignment horizontal="center"/>
    </xf>
    <xf numFmtId="173" fontId="0" fillId="0" borderId="19" xfId="0" applyNumberFormat="1" applyFill="1" applyBorder="1" applyAlignment="1">
      <alignment horizontal="center" vertical="center"/>
    </xf>
    <xf numFmtId="0" fontId="20" fillId="0" borderId="0" xfId="93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0" fillId="0" borderId="20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 vertical="top" wrapText="1"/>
    </xf>
    <xf numFmtId="1" fontId="1" fillId="0" borderId="19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4" fontId="21" fillId="0" borderId="19" xfId="0" applyNumberFormat="1" applyFont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wrapText="1"/>
    </xf>
    <xf numFmtId="3" fontId="0" fillId="0" borderId="19" xfId="0" applyNumberFormat="1" applyBorder="1" applyAlignment="1">
      <alignment horizontal="center"/>
    </xf>
    <xf numFmtId="0" fontId="20" fillId="47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43" fillId="0" borderId="0" xfId="0" applyFont="1" applyFill="1" applyAlignment="1">
      <alignment/>
    </xf>
    <xf numFmtId="4" fontId="20" fillId="47" borderId="19" xfId="0" applyNumberFormat="1" applyFont="1" applyFill="1" applyBorder="1" applyAlignment="1">
      <alignment horizontal="center" vertical="center"/>
    </xf>
    <xf numFmtId="4" fontId="20" fillId="0" borderId="19" xfId="97" applyNumberFormat="1" applyFont="1" applyFill="1" applyBorder="1" applyAlignment="1">
      <alignment horizontal="center" vertical="center" wrapText="1"/>
      <protection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20" fillId="0" borderId="22" xfId="97" applyNumberFormat="1" applyFont="1" applyFill="1" applyBorder="1" applyAlignment="1">
      <alignment horizontal="center" vertical="center" wrapText="1"/>
      <protection/>
    </xf>
    <xf numFmtId="4" fontId="20" fillId="0" borderId="19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3" fontId="2" fillId="0" borderId="19" xfId="0" applyNumberFormat="1" applyFont="1" applyFill="1" applyBorder="1" applyAlignment="1">
      <alignment horizontal="center" vertical="center"/>
    </xf>
    <xf numFmtId="0" fontId="1" fillId="47" borderId="19" xfId="0" applyFont="1" applyFill="1" applyBorder="1" applyAlignment="1">
      <alignment horizontal="center" vertical="center"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0" fillId="0" borderId="19" xfId="0" applyNumberFormat="1" applyFont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47" borderId="19" xfId="0" applyNumberFormat="1" applyFont="1" applyFill="1" applyBorder="1" applyAlignment="1">
      <alignment horizontal="center"/>
    </xf>
    <xf numFmtId="4" fontId="0" fillId="47" borderId="19" xfId="0" applyNumberFormat="1" applyFont="1" applyFill="1" applyBorder="1" applyAlignment="1">
      <alignment horizontal="center"/>
    </xf>
    <xf numFmtId="4" fontId="0" fillId="48" borderId="19" xfId="0" applyNumberFormat="1" applyFont="1" applyFill="1" applyBorder="1" applyAlignment="1">
      <alignment horizontal="center"/>
    </xf>
    <xf numFmtId="4" fontId="20" fillId="47" borderId="19" xfId="0" applyNumberFormat="1" applyFont="1" applyFill="1" applyBorder="1" applyAlignment="1">
      <alignment horizontal="center"/>
    </xf>
    <xf numFmtId="4" fontId="20" fillId="48" borderId="19" xfId="0" applyNumberFormat="1" applyFont="1" applyFill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20" fillId="0" borderId="20" xfId="95" applyNumberFormat="1" applyFont="1" applyBorder="1" applyAlignment="1">
      <alignment horizontal="center" wrapText="1"/>
      <protection/>
    </xf>
    <xf numFmtId="0" fontId="20" fillId="0" borderId="20" xfId="95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" fontId="0" fillId="47" borderId="19" xfId="0" applyNumberFormat="1" applyFont="1" applyFill="1" applyBorder="1" applyAlignment="1">
      <alignment horizontal="center" vertical="center"/>
    </xf>
    <xf numFmtId="4" fontId="0" fillId="48" borderId="19" xfId="0" applyNumberFormat="1" applyFont="1" applyFill="1" applyBorder="1" applyAlignment="1">
      <alignment horizontal="center" vertical="center"/>
    </xf>
    <xf numFmtId="4" fontId="0" fillId="47" borderId="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0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" fontId="1" fillId="47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20" fillId="0" borderId="20" xfId="95" applyNumberFormat="1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/>
    </xf>
    <xf numFmtId="0" fontId="0" fillId="47" borderId="19" xfId="0" applyFont="1" applyFill="1" applyBorder="1" applyAlignment="1">
      <alignment horizontal="center"/>
    </xf>
    <xf numFmtId="0" fontId="0" fillId="47" borderId="0" xfId="0" applyFont="1" applyFill="1" applyAlignment="1">
      <alignment/>
    </xf>
    <xf numFmtId="0" fontId="2" fillId="0" borderId="19" xfId="0" applyFont="1" applyBorder="1" applyAlignment="1">
      <alignment horizontal="center" vertical="center"/>
    </xf>
    <xf numFmtId="0" fontId="2" fillId="47" borderId="19" xfId="0" applyFont="1" applyFill="1" applyBorder="1" applyAlignment="1">
      <alignment/>
    </xf>
    <xf numFmtId="0" fontId="2" fillId="47" borderId="19" xfId="0" applyFont="1" applyFill="1" applyBorder="1" applyAlignment="1">
      <alignment horizontal="center"/>
    </xf>
    <xf numFmtId="3" fontId="2" fillId="47" borderId="19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20" xfId="95" applyFont="1" applyFill="1" applyBorder="1" applyAlignment="1">
      <alignment horizontal="center" vertical="center" wrapText="1"/>
      <protection/>
    </xf>
    <xf numFmtId="2" fontId="2" fillId="47" borderId="19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4" fontId="0" fillId="47" borderId="0" xfId="0" applyNumberFormat="1" applyFont="1" applyFill="1" applyAlignment="1">
      <alignment horizontal="center" vertical="center"/>
    </xf>
    <xf numFmtId="4" fontId="20" fillId="0" borderId="20" xfId="95" applyNumberFormat="1" applyFont="1" applyFill="1" applyBorder="1" applyAlignment="1">
      <alignment horizontal="center" vertical="center" wrapText="1"/>
      <protection/>
    </xf>
    <xf numFmtId="4" fontId="2" fillId="47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42" borderId="0" xfId="0" applyFont="1" applyFill="1" applyBorder="1" applyAlignment="1">
      <alignment horizontal="center" vertical="center"/>
    </xf>
    <xf numFmtId="0" fontId="0" fillId="42" borderId="0" xfId="0" applyFont="1" applyFill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0" fillId="40" borderId="0" xfId="0" applyFont="1" applyFill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19" xfId="0" applyFont="1" applyBorder="1" applyAlignment="1">
      <alignment horizontal="left" vertical="center"/>
    </xf>
    <xf numFmtId="4" fontId="20" fillId="0" borderId="0" xfId="94" applyNumberFormat="1" applyFont="1" applyAlignment="1">
      <alignment horizontal="center" vertical="center"/>
      <protection/>
    </xf>
    <xf numFmtId="4" fontId="0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1" fillId="40" borderId="0" xfId="0" applyNumberFormat="1" applyFont="1" applyFill="1" applyBorder="1" applyAlignment="1">
      <alignment horizontal="center" vertical="center"/>
    </xf>
    <xf numFmtId="4" fontId="1" fillId="40" borderId="22" xfId="0" applyNumberFormat="1" applyFont="1" applyFill="1" applyBorder="1" applyAlignment="1">
      <alignment horizontal="center" vertical="center"/>
    </xf>
    <xf numFmtId="4" fontId="0" fillId="49" borderId="0" xfId="0" applyNumberFormat="1" applyFont="1" applyFill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/>
    </xf>
    <xf numFmtId="4" fontId="0" fillId="47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20" fillId="0" borderId="19" xfId="93" applyFont="1" applyFill="1" applyBorder="1" applyAlignment="1" applyProtection="1">
      <alignment horizontal="left" vertical="center" wrapText="1"/>
      <protection hidden="1"/>
    </xf>
    <xf numFmtId="0" fontId="20" fillId="0" borderId="19" xfId="0" applyFont="1" applyFill="1" applyBorder="1" applyAlignment="1" applyProtection="1">
      <alignment horizontal="left" vertical="center"/>
      <protection hidden="1"/>
    </xf>
    <xf numFmtId="0" fontId="20" fillId="0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/>
    </xf>
    <xf numFmtId="0" fontId="20" fillId="0" borderId="20" xfId="0" applyFont="1" applyFill="1" applyBorder="1" applyAlignment="1" applyProtection="1">
      <alignment horizontal="left" vertical="center"/>
      <protection hidden="1"/>
    </xf>
    <xf numFmtId="4" fontId="20" fillId="0" borderId="19" xfId="95" applyNumberFormat="1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3" fontId="2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/>
    </xf>
    <xf numFmtId="4" fontId="20" fillId="0" borderId="19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/>
    </xf>
    <xf numFmtId="4" fontId="21" fillId="0" borderId="0" xfId="0" applyNumberFormat="1" applyFont="1" applyBorder="1" applyAlignment="1">
      <alignment vertical="center"/>
    </xf>
    <xf numFmtId="4" fontId="18" fillId="0" borderId="0" xfId="0" applyNumberFormat="1" applyFont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4" fontId="20" fillId="0" borderId="20" xfId="95" applyNumberFormat="1" applyFont="1" applyBorder="1" applyAlignment="1">
      <alignment horizontal="center" vertical="center" wrapText="1"/>
      <protection/>
    </xf>
    <xf numFmtId="4" fontId="0" fillId="0" borderId="20" xfId="0" applyNumberFormat="1" applyFont="1" applyBorder="1" applyAlignment="1">
      <alignment horizontal="center" vertical="center"/>
    </xf>
    <xf numFmtId="0" fontId="20" fillId="21" borderId="19" xfId="93" applyFont="1" applyFill="1" applyBorder="1" applyAlignment="1" applyProtection="1">
      <alignment horizontal="left" vertical="center" wrapText="1"/>
      <protection hidden="1"/>
    </xf>
    <xf numFmtId="0" fontId="20" fillId="21" borderId="19" xfId="93" applyFont="1" applyFill="1" applyBorder="1" applyAlignment="1" applyProtection="1">
      <alignment horizontal="center" vertical="center" wrapText="1"/>
      <protection hidden="1"/>
    </xf>
    <xf numFmtId="0" fontId="1" fillId="21" borderId="19" xfId="0" applyFont="1" applyFill="1" applyBorder="1" applyAlignment="1">
      <alignment horizontal="center"/>
    </xf>
    <xf numFmtId="4" fontId="20" fillId="21" borderId="19" xfId="0" applyNumberFormat="1" applyFont="1" applyFill="1" applyBorder="1" applyAlignment="1">
      <alignment horizontal="center" vertical="center"/>
    </xf>
    <xf numFmtId="4" fontId="0" fillId="21" borderId="19" xfId="0" applyNumberFormat="1" applyFont="1" applyFill="1" applyBorder="1" applyAlignment="1">
      <alignment horizontal="center"/>
    </xf>
    <xf numFmtId="0" fontId="1" fillId="21" borderId="19" xfId="0" applyFont="1" applyFill="1" applyBorder="1" applyAlignment="1">
      <alignment horizontal="center" vertical="center"/>
    </xf>
    <xf numFmtId="4" fontId="0" fillId="21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1" xfId="0" applyFont="1" applyBorder="1" applyAlignment="1">
      <alignment/>
    </xf>
    <xf numFmtId="4" fontId="0" fillId="0" borderId="21" xfId="0" applyNumberFormat="1" applyFont="1" applyBorder="1" applyAlignment="1">
      <alignment horizontal="center" vertical="center"/>
    </xf>
    <xf numFmtId="4" fontId="0" fillId="21" borderId="21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45" fillId="0" borderId="20" xfId="0" applyNumberFormat="1" applyFont="1" applyBorder="1" applyAlignment="1">
      <alignment horizontal="center" vertical="center" wrapText="1"/>
    </xf>
    <xf numFmtId="4" fontId="20" fillId="21" borderId="20" xfId="95" applyNumberFormat="1" applyFont="1" applyFill="1" applyBorder="1" applyAlignment="1">
      <alignment horizontal="center" vertical="center" wrapText="1"/>
      <protection/>
    </xf>
    <xf numFmtId="0" fontId="1" fillId="21" borderId="19" xfId="0" applyFont="1" applyFill="1" applyBorder="1" applyAlignment="1">
      <alignment horizontal="left"/>
    </xf>
    <xf numFmtId="4" fontId="1" fillId="0" borderId="19" xfId="0" applyNumberFormat="1" applyFont="1" applyBorder="1" applyAlignment="1">
      <alignment horizont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wrapText="1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center" vertical="center"/>
    </xf>
    <xf numFmtId="4" fontId="0" fillId="48" borderId="19" xfId="0" applyNumberFormat="1" applyFill="1" applyBorder="1" applyAlignment="1">
      <alignment horizontal="center" vertical="center"/>
    </xf>
    <xf numFmtId="4" fontId="0" fillId="48" borderId="21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21" xfId="0" applyFont="1" applyFill="1" applyBorder="1" applyAlignment="1">
      <alignment/>
    </xf>
    <xf numFmtId="4" fontId="0" fillId="0" borderId="19" xfId="0" applyNumberFormat="1" applyFont="1" applyBorder="1" applyAlignment="1">
      <alignment horizontal="center" vertical="center"/>
    </xf>
    <xf numFmtId="4" fontId="1" fillId="47" borderId="19" xfId="0" applyNumberFormat="1" applyFont="1" applyFill="1" applyBorder="1" applyAlignment="1">
      <alignment horizontal="center" vertical="center"/>
    </xf>
    <xf numFmtId="4" fontId="0" fillId="48" borderId="19" xfId="0" applyNumberFormat="1" applyFont="1" applyFill="1" applyBorder="1" applyAlignment="1">
      <alignment horizontal="center" vertical="center"/>
    </xf>
    <xf numFmtId="4" fontId="20" fillId="48" borderId="19" xfId="0" applyNumberFormat="1" applyFon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48" borderId="19" xfId="0" applyNumberFormat="1" applyFill="1" applyBorder="1" applyAlignment="1">
      <alignment horizontal="center"/>
    </xf>
    <xf numFmtId="4" fontId="25" fillId="0" borderId="19" xfId="0" applyNumberFormat="1" applyFont="1" applyBorder="1" applyAlignment="1">
      <alignment horizontal="center" vertical="center"/>
    </xf>
    <xf numFmtId="4" fontId="46" fillId="0" borderId="19" xfId="0" applyNumberFormat="1" applyFont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4" fontId="1" fillId="48" borderId="19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47" fillId="0" borderId="0" xfId="0" applyFont="1" applyFill="1" applyBorder="1" applyAlignment="1">
      <alignment horizontal="left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0" fillId="48" borderId="19" xfId="93" applyFont="1" applyFill="1" applyBorder="1" applyAlignment="1" applyProtection="1">
      <alignment horizontal="left" vertical="center" wrapText="1"/>
      <protection hidden="1"/>
    </xf>
    <xf numFmtId="0" fontId="20" fillId="48" borderId="19" xfId="93" applyFont="1" applyFill="1" applyBorder="1" applyAlignment="1" applyProtection="1">
      <alignment horizontal="center" vertical="center" wrapText="1"/>
      <protection hidden="1"/>
    </xf>
    <xf numFmtId="4" fontId="20" fillId="48" borderId="20" xfId="95" applyNumberFormat="1" applyFont="1" applyFill="1" applyBorder="1" applyAlignment="1">
      <alignment horizontal="center" vertical="center" wrapText="1"/>
      <protection/>
    </xf>
    <xf numFmtId="4" fontId="25" fillId="48" borderId="19" xfId="0" applyNumberFormat="1" applyFont="1" applyFill="1" applyBorder="1" applyAlignment="1">
      <alignment horizontal="center" vertical="center"/>
    </xf>
    <xf numFmtId="0" fontId="0" fillId="48" borderId="19" xfId="0" applyFont="1" applyFill="1" applyBorder="1" applyAlignment="1">
      <alignment/>
    </xf>
    <xf numFmtId="0" fontId="0" fillId="48" borderId="19" xfId="0" applyFont="1" applyFill="1" applyBorder="1" applyAlignment="1">
      <alignment horizontal="center"/>
    </xf>
    <xf numFmtId="4" fontId="0" fillId="0" borderId="22" xfId="0" applyNumberFormat="1" applyFont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/>
    </xf>
    <xf numFmtId="4" fontId="2" fillId="0" borderId="0" xfId="0" applyNumberFormat="1" applyFont="1" applyAlignment="1">
      <alignment/>
    </xf>
    <xf numFmtId="0" fontId="0" fillId="48" borderId="19" xfId="0" applyFill="1" applyBorder="1" applyAlignment="1">
      <alignment horizontal="center" vertical="center"/>
    </xf>
    <xf numFmtId="0" fontId="0" fillId="48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/>
    </xf>
    <xf numFmtId="0" fontId="20" fillId="0" borderId="20" xfId="93" applyFont="1" applyFill="1" applyBorder="1" applyAlignment="1" applyProtection="1">
      <alignment horizontal="center" vertical="center" wrapText="1"/>
      <protection hidden="1"/>
    </xf>
    <xf numFmtId="0" fontId="20" fillId="0" borderId="25" xfId="93" applyFont="1" applyFill="1" applyBorder="1" applyAlignment="1" applyProtection="1">
      <alignment horizontal="center" vertical="center" wrapText="1"/>
      <protection hidden="1"/>
    </xf>
    <xf numFmtId="0" fontId="20" fillId="0" borderId="21" xfId="93" applyFont="1" applyFill="1" applyBorder="1" applyAlignment="1" applyProtection="1">
      <alignment horizontal="center" vertical="center" wrapText="1"/>
      <protection hidden="1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4" fontId="18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" fillId="40" borderId="26" xfId="0" applyFont="1" applyFill="1" applyBorder="1" applyAlignment="1">
      <alignment horizontal="left"/>
    </xf>
    <xf numFmtId="0" fontId="2" fillId="40" borderId="23" xfId="0" applyFont="1" applyFill="1" applyBorder="1" applyAlignment="1">
      <alignment horizontal="left"/>
    </xf>
    <xf numFmtId="4" fontId="1" fillId="0" borderId="19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2" fillId="40" borderId="22" xfId="0" applyFont="1" applyFill="1" applyBorder="1" applyAlignment="1">
      <alignment horizontal="left" vertical="center"/>
    </xf>
    <xf numFmtId="0" fontId="2" fillId="40" borderId="2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" fillId="40" borderId="22" xfId="0" applyFont="1" applyFill="1" applyBorder="1" applyAlignment="1">
      <alignment horizontal="left" vertical="center"/>
    </xf>
    <xf numFmtId="0" fontId="2" fillId="40" borderId="26" xfId="0" applyFont="1" applyFill="1" applyBorder="1" applyAlignment="1">
      <alignment horizontal="left" vertical="center"/>
    </xf>
    <xf numFmtId="0" fontId="20" fillId="47" borderId="20" xfId="93" applyFont="1" applyFill="1" applyBorder="1" applyAlignment="1" applyProtection="1">
      <alignment horizontal="center" vertical="center" wrapText="1"/>
      <protection hidden="1"/>
    </xf>
    <xf numFmtId="0" fontId="20" fillId="47" borderId="25" xfId="93" applyFont="1" applyFill="1" applyBorder="1" applyAlignment="1" applyProtection="1">
      <alignment horizontal="center" vertical="center" wrapText="1"/>
      <protection hidden="1"/>
    </xf>
    <xf numFmtId="0" fontId="20" fillId="47" borderId="21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0" fillId="0" borderId="20" xfId="93" applyFont="1" applyFill="1" applyBorder="1" applyAlignment="1" applyProtection="1">
      <alignment horizontal="center" vertical="center" wrapText="1"/>
      <protection hidden="1"/>
    </xf>
    <xf numFmtId="0" fontId="20" fillId="0" borderId="25" xfId="93" applyFont="1" applyFill="1" applyBorder="1" applyAlignment="1" applyProtection="1">
      <alignment horizontal="center" vertical="center" wrapText="1"/>
      <protection hidden="1"/>
    </xf>
    <xf numFmtId="0" fontId="20" fillId="0" borderId="21" xfId="93" applyFont="1" applyFill="1" applyBorder="1" applyAlignment="1" applyProtection="1">
      <alignment horizontal="center" vertical="center" wrapText="1"/>
      <protection hidden="1"/>
    </xf>
    <xf numFmtId="4" fontId="0" fillId="0" borderId="19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2" fillId="40" borderId="26" xfId="0" applyFont="1" applyFill="1" applyBorder="1" applyAlignment="1">
      <alignment horizontal="left"/>
    </xf>
    <xf numFmtId="4" fontId="20" fillId="0" borderId="19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0" fillId="0" borderId="20" xfId="93" applyFont="1" applyFill="1" applyBorder="1" applyAlignment="1" applyProtection="1">
      <alignment horizontal="center" vertical="center" wrapText="1"/>
      <protection hidden="1"/>
    </xf>
    <xf numFmtId="0" fontId="20" fillId="0" borderId="25" xfId="93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20" fillId="0" borderId="22" xfId="0" applyNumberFormat="1" applyFont="1" applyBorder="1" applyAlignment="1">
      <alignment horizontal="center" vertical="center"/>
    </xf>
    <xf numFmtId="4" fontId="20" fillId="0" borderId="23" xfId="0" applyNumberFormat="1" applyFont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0" fontId="4" fillId="48" borderId="19" xfId="93" applyFont="1" applyFill="1" applyBorder="1" applyAlignment="1" applyProtection="1">
      <alignment horizontal="left" vertical="center" wrapText="1"/>
      <protection hidden="1"/>
    </xf>
    <xf numFmtId="0" fontId="0" fillId="48" borderId="19" xfId="0" applyFill="1" applyBorder="1" applyAlignment="1">
      <alignment horizontal="left" vertical="center"/>
    </xf>
    <xf numFmtId="0" fontId="4" fillId="48" borderId="19" xfId="95" applyFill="1" applyBorder="1" applyAlignment="1">
      <alignment horizontal="left"/>
      <protection/>
    </xf>
    <xf numFmtId="0" fontId="0" fillId="48" borderId="19" xfId="0" applyFill="1" applyBorder="1" applyAlignment="1">
      <alignment horizontal="left"/>
    </xf>
    <xf numFmtId="0" fontId="0" fillId="48" borderId="19" xfId="0" applyFont="1" applyFill="1" applyBorder="1" applyAlignment="1">
      <alignment horizontal="left"/>
    </xf>
    <xf numFmtId="0" fontId="20" fillId="48" borderId="19" xfId="0" applyFont="1" applyFill="1" applyBorder="1" applyAlignment="1">
      <alignment horizontal="left"/>
    </xf>
  </cellXfs>
  <cellStyles count="10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2" xfId="88"/>
    <cellStyle name="Обычный 2 2" xfId="89"/>
    <cellStyle name="Обычный 2 3" xfId="90"/>
    <cellStyle name="Обычный 2_СВОД на 01.07.14" xfId="91"/>
    <cellStyle name="Обычный 3" xfId="92"/>
    <cellStyle name="Обычный 4" xfId="93"/>
    <cellStyle name="Обычный 5" xfId="94"/>
    <cellStyle name="Обычный 5 2" xfId="95"/>
    <cellStyle name="Обычный 5 3" xfId="96"/>
    <cellStyle name="Обычный 5 3 2" xfId="97"/>
    <cellStyle name="Обычный 5 4" xfId="98"/>
    <cellStyle name="Обычный 5 4 2" xfId="99"/>
    <cellStyle name="Обычный 6" xfId="100"/>
    <cellStyle name="Обычный 7" xfId="101"/>
    <cellStyle name="Обычный 8" xfId="102"/>
    <cellStyle name="Обычный 9" xfId="103"/>
    <cellStyle name="Плохой" xfId="104"/>
    <cellStyle name="Плохой 2" xfId="105"/>
    <cellStyle name="Пояснение" xfId="106"/>
    <cellStyle name="Пояснение 2" xfId="107"/>
    <cellStyle name="Примечание" xfId="108"/>
    <cellStyle name="Примечание 2" xfId="109"/>
    <cellStyle name="Percent" xfId="110"/>
    <cellStyle name="Процентный 2" xfId="111"/>
    <cellStyle name="Связанная ячейка" xfId="112"/>
    <cellStyle name="Связанная ячейка 2" xfId="113"/>
    <cellStyle name="Текст предупреждения" xfId="114"/>
    <cellStyle name="Текст предупреждения 2" xfId="115"/>
    <cellStyle name="Comma" xfId="116"/>
    <cellStyle name="Comma [0]" xfId="117"/>
    <cellStyle name="Финансовый 2" xfId="118"/>
    <cellStyle name="Финансовый 3" xfId="119"/>
    <cellStyle name="Финансовый 3 2" xfId="120"/>
    <cellStyle name="Хороший" xfId="121"/>
    <cellStyle name="Хороший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1\Users\Ekonom6\AppData\Roaming\Microsoft\Excel\&#1057;&#1042;&#1054;&#1044;%20&#1052;&#1050;&#1044;%20&#1080;%20&#1048;&#1046;&#1044;%20&#1091;&#1090;&#1086;&#1095;&#1085;&#1077;&#1085;&#1080;&#1077;%20&#1085;&#1072;%2001.08%20(version%2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1\Obmen\&#1046;&#1080;&#1083;&#1092;&#1086;&#1085;&#1076;\&#1057;&#1042;&#1054;&#1044;%20&#1052;&#1050;&#1044;%20&#1080;%20&#1048;&#1046;&#1044;%20&#1091;&#1090;&#1086;&#1095;&#1085;&#1077;&#1085;&#1080;&#1077;%20&#1085;&#1072;%2001.08.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1\Users\Ekonom6\AppData\Roaming\Microsoft\Excel\&#1057;&#1042;&#1054;&#1044;%20&#1052;&#1050;&#1044;%20&#1080;%20&#1048;&#1046;&#1044;%20&#1091;&#1090;&#1086;&#1095;&#1085;&#1077;&#1085;&#1080;&#1077;%20&#1085;&#1072;%2001%20(version%2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\ekonomika\&#1058;&#1072;&#1088;&#1072;&#1083;&#1080;&#1085;&#1072;\#&#1054;&#1058;&#1063;&#1045;&#1058;&#1067;\&#1076;&#1083;&#1103;%20&#1050;&#1080;&#1088;&#1080;&#1085;&#1086;&#1081;\&#1054;&#1090;&#1095;&#1077;&#1090;%20&#1082;%2015%20&#1095;&#1080;&#1089;&#1083;&#1091;\2019\#&#1086;&#1090;&#1095;&#1077;&#1090;%202019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1\Obmen\&#1046;&#1080;&#1083;&#1092;&#1086;&#1085;&#1076;\&#1056;&#1077;&#1077;&#1089;&#1090;&#1088;%20&#1087;&#1086;%20&#1052;&#1050;&#1044;%20&#1080;%20&#1059;&#1050;%20&#1085;&#1072;%2010.09.2018%20&#1080;&#1085;&#1092;%20&#1052;&#1050;&#1059;%20&#1059;&#1043;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.mo\ekonomika\&#1058;&#1072;&#1088;&#1072;&#1083;&#1080;&#1085;&#1072;\#&#1054;&#1058;&#1063;&#1045;&#1058;&#1067;\&#1056;&#1077;&#1081;&#1090;&#1080;&#1085;&#1075;%20&#1079;&#1072;&#1076;&#1086;&#1083;&#1078;&#1077;&#1085;&#1085;&#1086;&#1089;&#1090;&#1080;%20&#1085;&#1072;&#1089;&#1077;&#1083;&#1077;&#1085;&#1080;&#1103;\2020\&#1054;&#1058;&#1063;&#1045;&#1058;%2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.mo\ekonomika\&#1058;&#1072;&#1088;&#1072;&#1083;&#1080;&#1085;&#1072;\#&#1054;&#1058;&#1063;&#1045;&#1058;&#1067;\&#1076;&#1083;&#1103;%20&#1050;&#1080;&#1088;&#1080;&#1085;&#1086;&#1081;\&#1054;&#1090;&#1095;&#1077;&#1090;%20&#1082;%2015%20&#1095;&#1080;&#1089;&#1083;&#1091;\2020\#&#1086;&#1090;&#1095;&#1077;&#1090;%202020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\Ekonomika\&#1058;&#1072;&#1088;&#1072;&#1083;&#1080;&#1085;&#1072;\#&#1054;&#1058;&#1063;&#1045;&#1058;&#1067;\&#1076;&#1083;&#1103;%20&#1050;&#1080;&#1088;&#1080;&#1085;&#1086;&#1081;\&#1054;&#1090;&#1095;&#1077;&#1090;%20&#1082;%2015%20&#1095;&#1080;&#1089;&#1083;&#1091;\2020\#&#1086;&#1090;&#1095;&#1077;&#1090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1">
        <row r="7">
          <cell r="H7">
            <v>16</v>
          </cell>
        </row>
        <row r="8">
          <cell r="H8">
            <v>16</v>
          </cell>
        </row>
        <row r="9">
          <cell r="H9">
            <v>16</v>
          </cell>
        </row>
        <row r="10">
          <cell r="H10">
            <v>12</v>
          </cell>
        </row>
        <row r="11">
          <cell r="H11">
            <v>12</v>
          </cell>
        </row>
        <row r="12">
          <cell r="H12">
            <v>12</v>
          </cell>
        </row>
        <row r="13">
          <cell r="H13">
            <v>13</v>
          </cell>
        </row>
        <row r="14">
          <cell r="H14">
            <v>16</v>
          </cell>
        </row>
        <row r="15">
          <cell r="H15">
            <v>24</v>
          </cell>
        </row>
        <row r="16">
          <cell r="H16">
            <v>16</v>
          </cell>
        </row>
        <row r="17">
          <cell r="H17">
            <v>12</v>
          </cell>
        </row>
        <row r="19">
          <cell r="H19">
            <v>12</v>
          </cell>
        </row>
        <row r="20">
          <cell r="H20">
            <v>12</v>
          </cell>
        </row>
        <row r="21">
          <cell r="H21">
            <v>12</v>
          </cell>
        </row>
        <row r="22">
          <cell r="H22">
            <v>6</v>
          </cell>
        </row>
        <row r="23">
          <cell r="H23">
            <v>2</v>
          </cell>
        </row>
        <row r="24">
          <cell r="H24">
            <v>24</v>
          </cell>
        </row>
        <row r="25">
          <cell r="H25">
            <v>12</v>
          </cell>
        </row>
        <row r="26">
          <cell r="H26">
            <v>5</v>
          </cell>
        </row>
        <row r="27">
          <cell r="H27">
            <v>8</v>
          </cell>
        </row>
        <row r="28">
          <cell r="H28">
            <v>12</v>
          </cell>
        </row>
        <row r="29">
          <cell r="H29">
            <v>20</v>
          </cell>
        </row>
        <row r="30">
          <cell r="H30">
            <v>20</v>
          </cell>
        </row>
        <row r="31">
          <cell r="H31">
            <v>33</v>
          </cell>
        </row>
        <row r="32">
          <cell r="H32">
            <v>72</v>
          </cell>
        </row>
        <row r="33">
          <cell r="H33">
            <v>26</v>
          </cell>
        </row>
        <row r="34">
          <cell r="H34">
            <v>8</v>
          </cell>
        </row>
        <row r="35">
          <cell r="H35">
            <v>8</v>
          </cell>
        </row>
        <row r="36">
          <cell r="H36">
            <v>12</v>
          </cell>
        </row>
        <row r="37">
          <cell r="H37">
            <v>8</v>
          </cell>
        </row>
        <row r="38">
          <cell r="H38">
            <v>12</v>
          </cell>
        </row>
        <row r="39">
          <cell r="H39">
            <v>12</v>
          </cell>
        </row>
        <row r="40">
          <cell r="H40">
            <v>12</v>
          </cell>
        </row>
        <row r="41">
          <cell r="H41">
            <v>12</v>
          </cell>
        </row>
        <row r="42">
          <cell r="H42">
            <v>12</v>
          </cell>
        </row>
        <row r="43">
          <cell r="H43">
            <v>12</v>
          </cell>
        </row>
        <row r="44">
          <cell r="H44">
            <v>12</v>
          </cell>
        </row>
        <row r="45">
          <cell r="H45">
            <v>2</v>
          </cell>
        </row>
        <row r="46">
          <cell r="H46">
            <v>9</v>
          </cell>
        </row>
        <row r="47">
          <cell r="H47">
            <v>12</v>
          </cell>
        </row>
        <row r="48">
          <cell r="H48">
            <v>12</v>
          </cell>
        </row>
        <row r="49">
          <cell r="H49">
            <v>8</v>
          </cell>
        </row>
        <row r="50">
          <cell r="H50">
            <v>12</v>
          </cell>
        </row>
        <row r="51">
          <cell r="H51">
            <v>12</v>
          </cell>
        </row>
        <row r="52">
          <cell r="H52">
            <v>12</v>
          </cell>
        </row>
        <row r="53">
          <cell r="H53">
            <v>12</v>
          </cell>
        </row>
        <row r="55">
          <cell r="H55">
            <v>12</v>
          </cell>
        </row>
        <row r="57">
          <cell r="H57">
            <v>12</v>
          </cell>
        </row>
        <row r="58">
          <cell r="H58">
            <v>12</v>
          </cell>
        </row>
        <row r="59">
          <cell r="H59">
            <v>12</v>
          </cell>
        </row>
        <row r="60">
          <cell r="H60">
            <v>12</v>
          </cell>
        </row>
        <row r="62">
          <cell r="H62">
            <v>3</v>
          </cell>
        </row>
        <row r="63">
          <cell r="H63">
            <v>12</v>
          </cell>
        </row>
        <row r="64">
          <cell r="H64">
            <v>12</v>
          </cell>
        </row>
        <row r="65">
          <cell r="H65">
            <v>12</v>
          </cell>
        </row>
        <row r="66">
          <cell r="H66">
            <v>12</v>
          </cell>
        </row>
        <row r="67">
          <cell r="H67">
            <v>12</v>
          </cell>
        </row>
        <row r="68">
          <cell r="H68">
            <v>12</v>
          </cell>
        </row>
        <row r="69">
          <cell r="H69">
            <v>49</v>
          </cell>
        </row>
        <row r="123">
          <cell r="H123">
            <v>126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1">
        <row r="8">
          <cell r="H8">
            <v>16</v>
          </cell>
        </row>
        <row r="10">
          <cell r="H10">
            <v>12</v>
          </cell>
        </row>
        <row r="12">
          <cell r="H12">
            <v>12</v>
          </cell>
        </row>
        <row r="13">
          <cell r="H13">
            <v>13</v>
          </cell>
        </row>
        <row r="15">
          <cell r="H15">
            <v>24</v>
          </cell>
        </row>
        <row r="16">
          <cell r="H16">
            <v>16</v>
          </cell>
        </row>
        <row r="32">
          <cell r="H32">
            <v>72</v>
          </cell>
        </row>
        <row r="69">
          <cell r="H69">
            <v>49</v>
          </cell>
        </row>
        <row r="76">
          <cell r="H76">
            <v>72</v>
          </cell>
        </row>
        <row r="94">
          <cell r="H94">
            <v>84</v>
          </cell>
        </row>
        <row r="113">
          <cell r="H113">
            <v>18</v>
          </cell>
        </row>
        <row r="114">
          <cell r="H114">
            <v>18</v>
          </cell>
        </row>
        <row r="115">
          <cell r="H115">
            <v>18</v>
          </cell>
        </row>
        <row r="117">
          <cell r="H117">
            <v>15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67">
          <cell r="H167">
            <v>58</v>
          </cell>
        </row>
        <row r="168">
          <cell r="H168">
            <v>19</v>
          </cell>
        </row>
        <row r="169">
          <cell r="H169">
            <v>60</v>
          </cell>
        </row>
        <row r="170">
          <cell r="H170">
            <v>60</v>
          </cell>
        </row>
        <row r="173">
          <cell r="H173">
            <v>46</v>
          </cell>
        </row>
        <row r="181">
          <cell r="H181">
            <v>24</v>
          </cell>
        </row>
        <row r="192">
          <cell r="H192">
            <v>24</v>
          </cell>
        </row>
        <row r="206">
          <cell r="H206">
            <v>143</v>
          </cell>
        </row>
        <row r="228">
          <cell r="H228">
            <v>98</v>
          </cell>
        </row>
        <row r="230">
          <cell r="H230">
            <v>15</v>
          </cell>
        </row>
        <row r="231">
          <cell r="H231">
            <v>2</v>
          </cell>
        </row>
        <row r="232">
          <cell r="H232">
            <v>12</v>
          </cell>
        </row>
        <row r="235">
          <cell r="H235">
            <v>8</v>
          </cell>
        </row>
        <row r="238">
          <cell r="H238">
            <v>19</v>
          </cell>
        </row>
        <row r="239">
          <cell r="H239">
            <v>12</v>
          </cell>
        </row>
        <row r="242">
          <cell r="H242">
            <v>12</v>
          </cell>
        </row>
        <row r="243">
          <cell r="H243">
            <v>12</v>
          </cell>
        </row>
        <row r="245">
          <cell r="H245">
            <v>12</v>
          </cell>
        </row>
        <row r="246">
          <cell r="H246">
            <v>8</v>
          </cell>
        </row>
        <row r="250">
          <cell r="H250">
            <v>4</v>
          </cell>
        </row>
        <row r="251">
          <cell r="H251">
            <v>16</v>
          </cell>
        </row>
        <row r="252">
          <cell r="H252">
            <v>12</v>
          </cell>
        </row>
        <row r="256">
          <cell r="H256">
            <v>12</v>
          </cell>
        </row>
        <row r="276">
          <cell r="H276">
            <v>16</v>
          </cell>
        </row>
        <row r="339">
          <cell r="H339">
            <v>12</v>
          </cell>
        </row>
        <row r="352">
          <cell r="H352">
            <v>96</v>
          </cell>
        </row>
        <row r="353">
          <cell r="H353">
            <v>60</v>
          </cell>
        </row>
        <row r="370">
          <cell r="H370">
            <v>12</v>
          </cell>
        </row>
        <row r="377">
          <cell r="H377">
            <v>12</v>
          </cell>
        </row>
        <row r="382">
          <cell r="H382">
            <v>12</v>
          </cell>
        </row>
        <row r="386">
          <cell r="H386">
            <v>12</v>
          </cell>
        </row>
      </sheetData>
      <sheetData sheetId="3">
        <row r="129">
          <cell r="J129">
            <v>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1">
        <row r="70">
          <cell r="H70">
            <v>12</v>
          </cell>
        </row>
        <row r="72">
          <cell r="H72">
            <v>12</v>
          </cell>
        </row>
        <row r="73">
          <cell r="H73">
            <v>12</v>
          </cell>
        </row>
        <row r="74">
          <cell r="H74">
            <v>8</v>
          </cell>
        </row>
        <row r="75">
          <cell r="H75">
            <v>24</v>
          </cell>
        </row>
        <row r="76">
          <cell r="H76">
            <v>72</v>
          </cell>
        </row>
        <row r="77">
          <cell r="H77">
            <v>4</v>
          </cell>
        </row>
        <row r="78">
          <cell r="H78">
            <v>12</v>
          </cell>
        </row>
        <row r="79">
          <cell r="H79">
            <v>12</v>
          </cell>
        </row>
        <row r="80">
          <cell r="H80">
            <v>12</v>
          </cell>
        </row>
        <row r="81">
          <cell r="H81">
            <v>12</v>
          </cell>
        </row>
        <row r="83">
          <cell r="H83">
            <v>16</v>
          </cell>
        </row>
        <row r="84">
          <cell r="H84">
            <v>8</v>
          </cell>
        </row>
        <row r="85">
          <cell r="H85">
            <v>12</v>
          </cell>
        </row>
        <row r="86">
          <cell r="H86">
            <v>12</v>
          </cell>
        </row>
        <row r="87">
          <cell r="H87">
            <v>10</v>
          </cell>
        </row>
        <row r="88">
          <cell r="H88">
            <v>12</v>
          </cell>
        </row>
        <row r="89">
          <cell r="H89">
            <v>12</v>
          </cell>
        </row>
        <row r="90">
          <cell r="H90">
            <v>8</v>
          </cell>
        </row>
        <row r="91">
          <cell r="H91">
            <v>12</v>
          </cell>
        </row>
        <row r="92">
          <cell r="H92">
            <v>12</v>
          </cell>
        </row>
        <row r="93">
          <cell r="H93">
            <v>20</v>
          </cell>
        </row>
        <row r="94">
          <cell r="H94">
            <v>84</v>
          </cell>
        </row>
        <row r="95">
          <cell r="H95">
            <v>8</v>
          </cell>
        </row>
        <row r="96">
          <cell r="H96">
            <v>8</v>
          </cell>
        </row>
        <row r="97">
          <cell r="H97">
            <v>8</v>
          </cell>
        </row>
        <row r="98">
          <cell r="H98">
            <v>20</v>
          </cell>
        </row>
        <row r="99">
          <cell r="H99">
            <v>12</v>
          </cell>
        </row>
        <row r="100">
          <cell r="H100">
            <v>12</v>
          </cell>
        </row>
        <row r="101">
          <cell r="H101">
            <v>12</v>
          </cell>
        </row>
        <row r="102">
          <cell r="H102">
            <v>12</v>
          </cell>
        </row>
        <row r="103">
          <cell r="H103">
            <v>4</v>
          </cell>
        </row>
        <row r="104">
          <cell r="H104">
            <v>12</v>
          </cell>
        </row>
        <row r="105">
          <cell r="H105">
            <v>8</v>
          </cell>
        </row>
        <row r="106">
          <cell r="H106">
            <v>12</v>
          </cell>
        </row>
        <row r="107">
          <cell r="H107">
            <v>12</v>
          </cell>
        </row>
        <row r="108">
          <cell r="H108">
            <v>12</v>
          </cell>
        </row>
        <row r="109">
          <cell r="H109">
            <v>12</v>
          </cell>
        </row>
        <row r="110">
          <cell r="H110">
            <v>12</v>
          </cell>
        </row>
        <row r="111">
          <cell r="H111">
            <v>12</v>
          </cell>
        </row>
        <row r="112">
          <cell r="H112">
            <v>12</v>
          </cell>
        </row>
        <row r="113">
          <cell r="H113">
            <v>18</v>
          </cell>
        </row>
        <row r="114">
          <cell r="H114">
            <v>18</v>
          </cell>
        </row>
        <row r="115">
          <cell r="H115">
            <v>18</v>
          </cell>
        </row>
        <row r="116">
          <cell r="H116">
            <v>12</v>
          </cell>
        </row>
        <row r="117">
          <cell r="H117">
            <v>15</v>
          </cell>
        </row>
        <row r="118">
          <cell r="H118">
            <v>21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22">
          <cell r="H122">
            <v>12</v>
          </cell>
        </row>
        <row r="123">
          <cell r="H123">
            <v>126</v>
          </cell>
        </row>
        <row r="125">
          <cell r="H125">
            <v>12</v>
          </cell>
        </row>
        <row r="126">
          <cell r="H126">
            <v>12</v>
          </cell>
        </row>
        <row r="127">
          <cell r="H127">
            <v>8</v>
          </cell>
        </row>
        <row r="128">
          <cell r="H128">
            <v>12</v>
          </cell>
        </row>
        <row r="129">
          <cell r="H129">
            <v>8</v>
          </cell>
        </row>
        <row r="130">
          <cell r="H130">
            <v>12</v>
          </cell>
        </row>
        <row r="131">
          <cell r="H131">
            <v>12</v>
          </cell>
        </row>
        <row r="132">
          <cell r="H132">
            <v>8</v>
          </cell>
        </row>
        <row r="133">
          <cell r="H133">
            <v>8</v>
          </cell>
        </row>
        <row r="134">
          <cell r="H134">
            <v>12</v>
          </cell>
        </row>
        <row r="135">
          <cell r="H135">
            <v>12</v>
          </cell>
        </row>
        <row r="136">
          <cell r="H136">
            <v>12</v>
          </cell>
        </row>
        <row r="137">
          <cell r="H137">
            <v>11</v>
          </cell>
        </row>
        <row r="138">
          <cell r="H138">
            <v>30</v>
          </cell>
        </row>
        <row r="139">
          <cell r="H139">
            <v>12</v>
          </cell>
        </row>
        <row r="140">
          <cell r="H140">
            <v>12</v>
          </cell>
        </row>
        <row r="141">
          <cell r="H141">
            <v>4</v>
          </cell>
        </row>
        <row r="143">
          <cell r="H143">
            <v>12</v>
          </cell>
        </row>
        <row r="144">
          <cell r="H144">
            <v>12</v>
          </cell>
        </row>
        <row r="145">
          <cell r="H145">
            <v>12</v>
          </cell>
        </row>
        <row r="146">
          <cell r="H146">
            <v>35</v>
          </cell>
        </row>
        <row r="147">
          <cell r="H147">
            <v>12</v>
          </cell>
        </row>
        <row r="148">
          <cell r="H148">
            <v>12</v>
          </cell>
        </row>
        <row r="149">
          <cell r="H149">
            <v>12</v>
          </cell>
        </row>
        <row r="150">
          <cell r="H150">
            <v>12</v>
          </cell>
        </row>
        <row r="151">
          <cell r="H151">
            <v>12</v>
          </cell>
        </row>
        <row r="152">
          <cell r="H152">
            <v>12</v>
          </cell>
        </row>
        <row r="153">
          <cell r="H153">
            <v>16</v>
          </cell>
        </row>
        <row r="154">
          <cell r="H154">
            <v>12</v>
          </cell>
        </row>
        <row r="155">
          <cell r="H155">
            <v>27</v>
          </cell>
        </row>
        <row r="156">
          <cell r="H156">
            <v>12</v>
          </cell>
        </row>
        <row r="157">
          <cell r="H157">
            <v>12</v>
          </cell>
        </row>
        <row r="158">
          <cell r="H158">
            <v>12</v>
          </cell>
        </row>
        <row r="159">
          <cell r="H159">
            <v>8</v>
          </cell>
        </row>
        <row r="160">
          <cell r="H160">
            <v>8</v>
          </cell>
        </row>
        <row r="161">
          <cell r="H161">
            <v>16</v>
          </cell>
        </row>
        <row r="162">
          <cell r="H162">
            <v>8</v>
          </cell>
        </row>
        <row r="163">
          <cell r="H163">
            <v>17</v>
          </cell>
        </row>
        <row r="164">
          <cell r="H164">
            <v>12</v>
          </cell>
        </row>
        <row r="165">
          <cell r="H165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Я-1 "/>
      <sheetName val="Я-2"/>
      <sheetName val="Я-3"/>
      <sheetName val="Я-4"/>
      <sheetName val="Ф-1"/>
      <sheetName val="Ф-2 "/>
      <sheetName val="Ф-3"/>
      <sheetName val="Ф-4"/>
      <sheetName val="М-1"/>
      <sheetName val="М-2"/>
      <sheetName val="М-3"/>
      <sheetName val="М-4"/>
      <sheetName val="А-1"/>
      <sheetName val="А-2"/>
      <sheetName val="А-3 "/>
      <sheetName val="А-4"/>
      <sheetName val="Май-1"/>
      <sheetName val="Май-2"/>
      <sheetName val="Май-3"/>
      <sheetName val="Май-4"/>
      <sheetName val="И-1 "/>
      <sheetName val="И-2"/>
      <sheetName val="И-3"/>
      <sheetName val="И-4 "/>
      <sheetName val="Июль-1 "/>
      <sheetName val="Июль-2"/>
      <sheetName val="Июль-3"/>
      <sheetName val="Июль-4 "/>
      <sheetName val="Авг-1"/>
      <sheetName val="Авг-2"/>
      <sheetName val="Авг-3 "/>
      <sheetName val="Авг-4"/>
      <sheetName val="С-1 "/>
      <sheetName val="С-2"/>
      <sheetName val="С-3 "/>
      <sheetName val="С-4"/>
      <sheetName val="О-1"/>
      <sheetName val="О-2"/>
      <sheetName val="О-3"/>
      <sheetName val="О-4"/>
      <sheetName val="Н-1"/>
      <sheetName val="Н-2"/>
      <sheetName val="Н-3"/>
      <sheetName val="Н-4"/>
      <sheetName val="Д-1"/>
      <sheetName val="Д-2"/>
      <sheetName val="Д-3 "/>
      <sheetName val="Д-4"/>
    </sheetNames>
    <sheetDataSet>
      <sheetData sheetId="45">
        <row r="9">
          <cell r="Y9">
            <v>304.39999999999964</v>
          </cell>
          <cell r="Z9">
            <v>369.5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УК новый"/>
      <sheetName val="расселен МКД"/>
      <sheetName val="Лист1"/>
    </sheetNames>
    <sheetDataSet>
      <sheetData sheetId="0">
        <row r="32">
          <cell r="G32">
            <v>12</v>
          </cell>
        </row>
        <row r="41">
          <cell r="G41">
            <v>12</v>
          </cell>
        </row>
        <row r="44">
          <cell r="G44">
            <v>12</v>
          </cell>
        </row>
        <row r="45">
          <cell r="G45">
            <v>12</v>
          </cell>
        </row>
        <row r="88">
          <cell r="G88">
            <v>8</v>
          </cell>
        </row>
        <row r="93">
          <cell r="G93">
            <v>8</v>
          </cell>
        </row>
        <row r="94">
          <cell r="G94">
            <v>12</v>
          </cell>
        </row>
        <row r="95">
          <cell r="G95">
            <v>8</v>
          </cell>
        </row>
        <row r="102">
          <cell r="G102">
            <v>12</v>
          </cell>
        </row>
        <row r="104">
          <cell r="G104">
            <v>12</v>
          </cell>
        </row>
        <row r="105">
          <cell r="G105">
            <v>12</v>
          </cell>
        </row>
        <row r="106">
          <cell r="G106">
            <v>12</v>
          </cell>
        </row>
        <row r="115">
          <cell r="G115">
            <v>8</v>
          </cell>
        </row>
        <row r="125">
          <cell r="G125">
            <v>20</v>
          </cell>
        </row>
        <row r="126">
          <cell r="G126">
            <v>12</v>
          </cell>
        </row>
        <row r="136">
          <cell r="G136">
            <v>12</v>
          </cell>
        </row>
        <row r="154">
          <cell r="G154">
            <v>12</v>
          </cell>
        </row>
        <row r="156">
          <cell r="G156">
            <v>12</v>
          </cell>
        </row>
        <row r="157">
          <cell r="G157">
            <v>12</v>
          </cell>
        </row>
        <row r="159">
          <cell r="G159">
            <v>12</v>
          </cell>
        </row>
        <row r="170">
          <cell r="G170">
            <v>12</v>
          </cell>
        </row>
        <row r="173">
          <cell r="G173">
            <v>12</v>
          </cell>
        </row>
        <row r="185">
          <cell r="G185">
            <v>12</v>
          </cell>
        </row>
        <row r="198">
          <cell r="G198">
            <v>12</v>
          </cell>
        </row>
        <row r="209">
          <cell r="G209">
            <v>12</v>
          </cell>
        </row>
        <row r="210">
          <cell r="G210">
            <v>8</v>
          </cell>
        </row>
        <row r="211">
          <cell r="G211">
            <v>8</v>
          </cell>
        </row>
        <row r="216">
          <cell r="G216">
            <v>16</v>
          </cell>
        </row>
        <row r="232">
          <cell r="G232">
            <v>12</v>
          </cell>
        </row>
        <row r="233">
          <cell r="G233">
            <v>12</v>
          </cell>
        </row>
        <row r="237">
          <cell r="G237">
            <v>12</v>
          </cell>
        </row>
        <row r="239">
          <cell r="G239">
            <v>12</v>
          </cell>
        </row>
        <row r="240">
          <cell r="G240">
            <v>12</v>
          </cell>
        </row>
        <row r="242">
          <cell r="G242">
            <v>8</v>
          </cell>
        </row>
        <row r="244">
          <cell r="G244">
            <v>12</v>
          </cell>
        </row>
        <row r="245">
          <cell r="G245">
            <v>12</v>
          </cell>
        </row>
        <row r="246">
          <cell r="G246">
            <v>12</v>
          </cell>
        </row>
        <row r="248">
          <cell r="G248">
            <v>12</v>
          </cell>
        </row>
        <row r="250">
          <cell r="G250">
            <v>12</v>
          </cell>
        </row>
        <row r="251">
          <cell r="G251">
            <v>12</v>
          </cell>
        </row>
        <row r="257">
          <cell r="G257">
            <v>16</v>
          </cell>
        </row>
        <row r="262">
          <cell r="G262">
            <v>72</v>
          </cell>
        </row>
        <row r="268">
          <cell r="G268">
            <v>12</v>
          </cell>
        </row>
        <row r="273">
          <cell r="G273">
            <v>12</v>
          </cell>
        </row>
        <row r="276">
          <cell r="G276">
            <v>12</v>
          </cell>
        </row>
        <row r="293">
          <cell r="G293">
            <v>12</v>
          </cell>
        </row>
        <row r="305">
          <cell r="G305">
            <v>24</v>
          </cell>
        </row>
        <row r="306">
          <cell r="G306">
            <v>8</v>
          </cell>
        </row>
        <row r="311">
          <cell r="G311">
            <v>12</v>
          </cell>
        </row>
        <row r="313">
          <cell r="G313">
            <v>12</v>
          </cell>
        </row>
        <row r="322">
          <cell r="G322">
            <v>12</v>
          </cell>
        </row>
        <row r="326">
          <cell r="G326">
            <v>12</v>
          </cell>
        </row>
        <row r="327">
          <cell r="G327">
            <v>16</v>
          </cell>
        </row>
        <row r="333">
          <cell r="G333">
            <v>12</v>
          </cell>
        </row>
        <row r="337">
          <cell r="G337">
            <v>24</v>
          </cell>
        </row>
        <row r="338">
          <cell r="G338">
            <v>35</v>
          </cell>
        </row>
        <row r="357">
          <cell r="G357">
            <v>12</v>
          </cell>
        </row>
        <row r="358">
          <cell r="G358">
            <v>12</v>
          </cell>
        </row>
        <row r="363">
          <cell r="G363">
            <v>12</v>
          </cell>
        </row>
        <row r="364">
          <cell r="G364">
            <v>12</v>
          </cell>
        </row>
        <row r="366">
          <cell r="G366">
            <v>12</v>
          </cell>
        </row>
        <row r="368">
          <cell r="G368">
            <v>12</v>
          </cell>
        </row>
        <row r="369">
          <cell r="G369">
            <v>12</v>
          </cell>
        </row>
        <row r="371">
          <cell r="G371">
            <v>12</v>
          </cell>
        </row>
        <row r="375">
          <cell r="G375">
            <v>12</v>
          </cell>
        </row>
        <row r="377">
          <cell r="G377">
            <v>12</v>
          </cell>
        </row>
        <row r="380">
          <cell r="G380">
            <v>12</v>
          </cell>
        </row>
        <row r="389">
          <cell r="G389">
            <v>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 "/>
      <sheetName val="Ф-3"/>
      <sheetName val="Ф-4"/>
      <sheetName val="М-1"/>
      <sheetName val="М-2"/>
      <sheetName val="М-3"/>
      <sheetName val="М-4"/>
      <sheetName val="А-1"/>
      <sheetName val="А-2"/>
      <sheetName val="А-3 "/>
      <sheetName val="А-4"/>
      <sheetName val="Май-1"/>
      <sheetName val="Май-2"/>
      <sheetName val="Май-3"/>
      <sheetName val="Май-4"/>
      <sheetName val="И-1 "/>
      <sheetName val="И-2"/>
      <sheetName val="И-3"/>
      <sheetName val="И-4 "/>
      <sheetName val="Июль-1 "/>
      <sheetName val="Июль-2"/>
      <sheetName val="Июль-3"/>
      <sheetName val="Июль-4 "/>
      <sheetName val="Авг-1"/>
      <sheetName val="Авг-2"/>
      <sheetName val="Авг-3 "/>
      <sheetName val="Авг-4"/>
      <sheetName val="С-1 "/>
      <sheetName val="С-2"/>
      <sheetName val="С-3 "/>
      <sheetName val="С-4"/>
      <sheetName val="О-1"/>
      <sheetName val="О-2"/>
      <sheetName val="О-3"/>
      <sheetName val="О-4"/>
      <sheetName val="Н-1"/>
      <sheetName val="Н-2"/>
      <sheetName val="Н-3"/>
      <sheetName val="Н-4"/>
      <sheetName val="Д-1"/>
      <sheetName val="Д-2"/>
      <sheetName val="Д-3 "/>
      <sheetName val="Д-4"/>
    </sheetNames>
    <sheetDataSet>
      <sheetData sheetId="4">
        <row r="9">
          <cell r="Z9">
            <v>321.0000000000001</v>
          </cell>
          <cell r="AA9">
            <v>434.19999999999993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 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ЮНЬ-1 "/>
      <sheetName val="ИЮНЬ-2 "/>
      <sheetName val="ИЮНЬ-3 "/>
      <sheetName val="ИЮНЬ-4 "/>
      <sheetName val="Июль-1 "/>
      <sheetName val="Июль-2"/>
      <sheetName val="Июль-3 "/>
      <sheetName val="Июль-4"/>
      <sheetName val="Август-1"/>
      <sheetName val="Август-2"/>
      <sheetName val="Август-3"/>
      <sheetName val="Август-4"/>
      <sheetName val="АВГУСТ-1 "/>
    </sheetNames>
    <sheetDataSet>
      <sheetData sheetId="8">
        <row r="9">
          <cell r="Y9">
            <v>229</v>
          </cell>
          <cell r="Z9">
            <v>422.89999999999986</v>
          </cell>
        </row>
      </sheetData>
      <sheetData sheetId="12">
        <row r="9">
          <cell r="Y9">
            <v>303.8000000000002</v>
          </cell>
          <cell r="Z9">
            <v>438.1999999999998</v>
          </cell>
        </row>
      </sheetData>
      <sheetData sheetId="16">
        <row r="9">
          <cell r="Y9">
            <v>314.7000000000003</v>
          </cell>
          <cell r="Z9">
            <v>477.4000000000001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 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ЮНЬ-1 "/>
      <sheetName val="ИЮНЬ-2 "/>
      <sheetName val="ИЮНЬ-3 "/>
      <sheetName val="ИЮНЬ-4 "/>
      <sheetName val="Июль-1 "/>
      <sheetName val="Июль-2"/>
      <sheetName val="Июль-3 "/>
      <sheetName val="Июль-4"/>
    </sheetNames>
    <sheetDataSet>
      <sheetData sheetId="20">
        <row r="9">
          <cell r="Y9">
            <v>258.3000000000002</v>
          </cell>
          <cell r="Z9">
            <v>290.8000000000002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4.421875" style="0" customWidth="1"/>
    <col min="2" max="2" width="26.00390625" style="0" customWidth="1"/>
    <col min="3" max="3" width="13.7109375" style="0" customWidth="1"/>
    <col min="4" max="4" width="14.8515625" style="0" customWidth="1"/>
    <col min="5" max="5" width="19.00390625" style="0" customWidth="1"/>
    <col min="6" max="6" width="14.57421875" style="0" customWidth="1"/>
    <col min="7" max="7" width="14.140625" style="0" customWidth="1"/>
    <col min="8" max="8" width="15.421875" style="0" customWidth="1"/>
    <col min="9" max="9" width="15.140625" style="0" customWidth="1"/>
    <col min="10" max="10" width="16.421875" style="0" customWidth="1"/>
    <col min="11" max="11" width="16.8515625" style="0" customWidth="1"/>
    <col min="12" max="12" width="15.140625" style="0" customWidth="1"/>
    <col min="13" max="13" width="15.7109375" style="0" customWidth="1"/>
  </cols>
  <sheetData>
    <row r="1" spans="1:13" ht="30" customHeight="1">
      <c r="A1" s="280" t="s">
        <v>142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 ht="52.5" customHeight="1">
      <c r="A2" s="274" t="s">
        <v>0</v>
      </c>
      <c r="B2" s="274" t="s">
        <v>91</v>
      </c>
      <c r="C2" s="276" t="s">
        <v>11</v>
      </c>
      <c r="D2" s="277"/>
      <c r="E2" s="274" t="s">
        <v>103</v>
      </c>
      <c r="F2" s="276" t="s">
        <v>11</v>
      </c>
      <c r="G2" s="277"/>
      <c r="H2" s="283" t="s">
        <v>108</v>
      </c>
      <c r="I2" s="278" t="s">
        <v>11</v>
      </c>
      <c r="J2" s="278"/>
      <c r="K2" s="279" t="s">
        <v>92</v>
      </c>
      <c r="L2" s="281" t="s">
        <v>11</v>
      </c>
      <c r="M2" s="282"/>
    </row>
    <row r="3" spans="1:13" ht="60">
      <c r="A3" s="275"/>
      <c r="B3" s="275"/>
      <c r="C3" s="10" t="s">
        <v>104</v>
      </c>
      <c r="D3" s="10" t="s">
        <v>105</v>
      </c>
      <c r="E3" s="275"/>
      <c r="F3" s="10" t="s">
        <v>106</v>
      </c>
      <c r="G3" s="10" t="s">
        <v>107</v>
      </c>
      <c r="H3" s="283"/>
      <c r="I3" s="10" t="s">
        <v>109</v>
      </c>
      <c r="J3" s="10" t="s">
        <v>110</v>
      </c>
      <c r="K3" s="279"/>
      <c r="L3" s="18" t="s">
        <v>109</v>
      </c>
      <c r="M3" s="18" t="s">
        <v>110</v>
      </c>
    </row>
    <row r="4" spans="1:13" ht="15">
      <c r="A4" s="54">
        <v>1</v>
      </c>
      <c r="B4" s="373" t="s">
        <v>59</v>
      </c>
      <c r="C4" s="271">
        <f>'ООО УК "ПОКиТС"'!A155</f>
        <v>149</v>
      </c>
      <c r="D4" s="16">
        <f>'ООО УК "ПОКиТС"'!A217</f>
        <v>60</v>
      </c>
      <c r="E4" s="16">
        <f>SUM(F4:G4)</f>
        <v>3287</v>
      </c>
      <c r="F4" s="16">
        <f>'ООО УК "ПОКиТС"'!F156</f>
        <v>2133</v>
      </c>
      <c r="G4" s="16">
        <f>'ООО УК "ПОКиТС"'!F218</f>
        <v>1154</v>
      </c>
      <c r="H4" s="55">
        <f aca="true" t="shared" si="0" ref="H4:H12">SUM(I4:J4)</f>
        <v>60973.22000000002</v>
      </c>
      <c r="I4" s="7">
        <f>'ООО УК "ПОКиТС"'!AH156</f>
        <v>50221.93000000002</v>
      </c>
      <c r="J4" s="7">
        <f>'ООО УК "ПОКиТС"'!AH218</f>
        <v>10751.289999999999</v>
      </c>
      <c r="K4" s="29">
        <f aca="true" t="shared" si="1" ref="K4:M5">H4/E4</f>
        <v>18.54980833586858</v>
      </c>
      <c r="L4" s="29">
        <f t="shared" si="1"/>
        <v>23.545208626347875</v>
      </c>
      <c r="M4" s="29">
        <f t="shared" si="1"/>
        <v>9.316542461005199</v>
      </c>
    </row>
    <row r="5" spans="1:13" ht="15">
      <c r="A5" s="54">
        <f>A4+1</f>
        <v>2</v>
      </c>
      <c r="B5" s="374" t="s">
        <v>13</v>
      </c>
      <c r="C5" s="271">
        <f>'ООО "Базис"'!A16</f>
        <v>10</v>
      </c>
      <c r="D5" s="16">
        <f>26-1</f>
        <v>25</v>
      </c>
      <c r="E5" s="15">
        <f>SUM(F5:G5)</f>
        <v>1483</v>
      </c>
      <c r="F5" s="15">
        <f>'ООО "Базис"'!F17</f>
        <v>1084</v>
      </c>
      <c r="G5" s="15">
        <f>'ООО "Базис"'!F45</f>
        <v>399</v>
      </c>
      <c r="H5" s="55">
        <f t="shared" si="0"/>
        <v>16937.300000000003</v>
      </c>
      <c r="I5" s="7">
        <f>'ООО "Базис"'!AH17</f>
        <v>13064.400000000001</v>
      </c>
      <c r="J5" s="7">
        <f>'ООО "Базис"'!AH45</f>
        <v>3872.9</v>
      </c>
      <c r="K5" s="29">
        <f t="shared" si="1"/>
        <v>11.420971004720164</v>
      </c>
      <c r="L5" s="29">
        <f t="shared" si="1"/>
        <v>12.052029520295203</v>
      </c>
      <c r="M5" s="29">
        <f t="shared" si="1"/>
        <v>9.706516290726817</v>
      </c>
    </row>
    <row r="6" spans="1:13" ht="15">
      <c r="A6" s="54">
        <f aca="true" t="shared" si="2" ref="A6:A12">A5+1</f>
        <v>3</v>
      </c>
      <c r="B6" s="374" t="s">
        <v>39</v>
      </c>
      <c r="C6" s="271">
        <f>'ООО "Ненецкая УК"'!A18</f>
        <v>12</v>
      </c>
      <c r="D6" s="16">
        <f>'ООО "Ненецкая УК"'!A33</f>
        <v>13</v>
      </c>
      <c r="E6" s="16">
        <f aca="true" t="shared" si="3" ref="E6:E12">SUM(F6:G6)</f>
        <v>1098</v>
      </c>
      <c r="F6" s="16">
        <f>'ООО "Ненецкая УК"'!F19</f>
        <v>884</v>
      </c>
      <c r="G6" s="16">
        <f>'ООО "Ненецкая УК"'!F34</f>
        <v>214</v>
      </c>
      <c r="H6" s="55">
        <f>SUM(I6:J6)</f>
        <v>11150.3</v>
      </c>
      <c r="I6" s="7">
        <f>'ООО "Ненецкая УК"'!AE19</f>
        <v>10447.599999999999</v>
      </c>
      <c r="J6" s="7">
        <f>'ООО "Ненецкая УК"'!AE34</f>
        <v>702.6999999999999</v>
      </c>
      <c r="K6" s="29">
        <f>H6/E6</f>
        <v>10.155100182149361</v>
      </c>
      <c r="L6" s="29">
        <f>I6/F6</f>
        <v>11.818552036199094</v>
      </c>
      <c r="M6" s="29">
        <f>J6/G6</f>
        <v>3.2836448598130836</v>
      </c>
    </row>
    <row r="7" spans="1:13" ht="15">
      <c r="A7" s="54">
        <f t="shared" si="2"/>
        <v>4</v>
      </c>
      <c r="B7" s="375" t="s">
        <v>130</v>
      </c>
      <c r="C7" s="271">
        <f>'ООО "Успех"'!A34</f>
        <v>29</v>
      </c>
      <c r="D7" s="16" t="s">
        <v>111</v>
      </c>
      <c r="E7" s="16">
        <f>SUM(F7:G7)</f>
        <v>1407</v>
      </c>
      <c r="F7" s="15">
        <f>'ООО "Успех"'!F35</f>
        <v>1407</v>
      </c>
      <c r="G7" s="16" t="s">
        <v>111</v>
      </c>
      <c r="H7" s="241">
        <f t="shared" si="0"/>
        <v>8019.31</v>
      </c>
      <c r="I7" s="7">
        <f>'ООО "Успех"'!AB35</f>
        <v>8019.31</v>
      </c>
      <c r="J7" s="7" t="s">
        <v>111</v>
      </c>
      <c r="K7" s="29">
        <f aca="true" t="shared" si="4" ref="K7:L12">H7/E7</f>
        <v>5.699580668088131</v>
      </c>
      <c r="L7" s="29">
        <f t="shared" si="4"/>
        <v>5.699580668088131</v>
      </c>
      <c r="M7" s="29" t="s">
        <v>111</v>
      </c>
    </row>
    <row r="8" spans="1:13" ht="15">
      <c r="A8" s="54">
        <f t="shared" si="2"/>
        <v>5</v>
      </c>
      <c r="B8" s="376" t="s">
        <v>85</v>
      </c>
      <c r="C8" s="271">
        <f>'ООО "Аврора"'!A24-1</f>
        <v>17</v>
      </c>
      <c r="D8" s="54">
        <f>'ООО "Аврора"'!A34+1</f>
        <v>9</v>
      </c>
      <c r="E8" s="54">
        <f>SUM(F8:G8)</f>
        <v>769</v>
      </c>
      <c r="F8" s="54">
        <f>'ООО "Аврора"'!F25-'ООО "Аврора"'!F11</f>
        <v>605</v>
      </c>
      <c r="G8" s="54">
        <f>'ООО "Аврора"'!F36+'ООО "Аврора"'!F35</f>
        <v>164</v>
      </c>
      <c r="H8" s="55">
        <f>SUM(I8:J8)</f>
        <v>9696.400000000001</v>
      </c>
      <c r="I8" s="55">
        <f>'ООО "Аврора"'!AE25</f>
        <v>6571.700000000002</v>
      </c>
      <c r="J8" s="55">
        <f>'ООО "Аврора"'!AE36</f>
        <v>3124.7</v>
      </c>
      <c r="K8" s="56">
        <f t="shared" si="4"/>
        <v>12.609102730819247</v>
      </c>
      <c r="L8" s="56">
        <f>I8/F8</f>
        <v>10.862314049586779</v>
      </c>
      <c r="M8" s="56">
        <f>J8/G8</f>
        <v>19.053048780487803</v>
      </c>
    </row>
    <row r="9" spans="1:13" s="53" customFormat="1" ht="15">
      <c r="A9" s="54">
        <f t="shared" si="2"/>
        <v>6</v>
      </c>
      <c r="B9" s="376" t="s">
        <v>53</v>
      </c>
      <c r="C9" s="271">
        <f>'ООО УК "Уютный дом"'!A25</f>
        <v>20</v>
      </c>
      <c r="D9" s="54" t="s">
        <v>111</v>
      </c>
      <c r="E9" s="54">
        <f t="shared" si="3"/>
        <v>1460</v>
      </c>
      <c r="F9" s="54">
        <f>'ООО УК "Уютный дом"'!F26</f>
        <v>1460</v>
      </c>
      <c r="G9" s="54" t="s">
        <v>111</v>
      </c>
      <c r="H9" s="55">
        <f>SUM(I9:J9)</f>
        <v>7375.220000000002</v>
      </c>
      <c r="I9" s="55">
        <f>'ООО УК "Уютный дом"'!AH26</f>
        <v>7375.220000000002</v>
      </c>
      <c r="J9" s="55" t="s">
        <v>111</v>
      </c>
      <c r="K9" s="56">
        <f t="shared" si="4"/>
        <v>5.0515205479452066</v>
      </c>
      <c r="L9" s="56">
        <f t="shared" si="4"/>
        <v>5.0515205479452066</v>
      </c>
      <c r="M9" s="56" t="s">
        <v>111</v>
      </c>
    </row>
    <row r="10" spans="1:13" ht="15">
      <c r="A10" s="54">
        <f t="shared" si="2"/>
        <v>7</v>
      </c>
      <c r="B10" s="377" t="s">
        <v>93</v>
      </c>
      <c r="C10" s="271">
        <f>'ТСЖ "Дворянское гнездо"'!A8</f>
        <v>1</v>
      </c>
      <c r="D10" s="16" t="s">
        <v>111</v>
      </c>
      <c r="E10" s="16">
        <f t="shared" si="3"/>
        <v>75</v>
      </c>
      <c r="F10" s="16">
        <f>'ТСЖ "Дворянское гнездо"'!F9</f>
        <v>75</v>
      </c>
      <c r="G10" s="16" t="s">
        <v>111</v>
      </c>
      <c r="H10" s="55">
        <f t="shared" si="0"/>
        <v>472.6</v>
      </c>
      <c r="I10" s="7">
        <f>'ТСЖ "Дворянское гнездо"'!AH9</f>
        <v>472.6</v>
      </c>
      <c r="J10" s="7" t="s">
        <v>111</v>
      </c>
      <c r="K10" s="29">
        <f t="shared" si="4"/>
        <v>6.301333333333334</v>
      </c>
      <c r="L10" s="29">
        <f t="shared" si="4"/>
        <v>6.301333333333334</v>
      </c>
      <c r="M10" s="29" t="s">
        <v>111</v>
      </c>
    </row>
    <row r="11" spans="1:13" ht="15">
      <c r="A11" s="54">
        <f t="shared" si="2"/>
        <v>8</v>
      </c>
      <c r="B11" s="378" t="s">
        <v>127</v>
      </c>
      <c r="C11" s="272">
        <f>'ООО "Содружество"'!A75</f>
        <v>70</v>
      </c>
      <c r="D11" s="10" t="s">
        <v>111</v>
      </c>
      <c r="E11" s="16">
        <f t="shared" si="3"/>
        <v>927</v>
      </c>
      <c r="F11" s="17">
        <f>'ООО "Содружество"'!F76</f>
        <v>927</v>
      </c>
      <c r="G11" s="17" t="s">
        <v>111</v>
      </c>
      <c r="H11" s="55">
        <f>SUM(I11:J11)</f>
        <v>6506.790000000002</v>
      </c>
      <c r="I11" s="30">
        <f>'ООО "Содружество"'!AH76</f>
        <v>6506.790000000002</v>
      </c>
      <c r="J11" s="30" t="s">
        <v>111</v>
      </c>
      <c r="K11" s="31">
        <f t="shared" si="4"/>
        <v>7.019190938511329</v>
      </c>
      <c r="L11" s="29">
        <f t="shared" si="4"/>
        <v>7.019190938511329</v>
      </c>
      <c r="M11" s="29" t="s">
        <v>111</v>
      </c>
    </row>
    <row r="12" spans="1:13" ht="15">
      <c r="A12" s="54">
        <f t="shared" si="2"/>
        <v>9</v>
      </c>
      <c r="B12" s="376" t="s">
        <v>112</v>
      </c>
      <c r="C12" s="272">
        <f>'ООО УК "МКД-Сервис"'!A22</f>
        <v>15</v>
      </c>
      <c r="D12" s="10" t="s">
        <v>111</v>
      </c>
      <c r="E12" s="14">
        <f t="shared" si="3"/>
        <v>243</v>
      </c>
      <c r="F12" s="71">
        <f>'ООО УК "МКД-Сервис"'!F23</f>
        <v>243</v>
      </c>
      <c r="G12" s="17" t="s">
        <v>111</v>
      </c>
      <c r="H12" s="55">
        <f t="shared" si="0"/>
        <v>1938.8</v>
      </c>
      <c r="I12" s="30">
        <f>'ООО УК "МКД-Сервис"'!AH23</f>
        <v>1938.8</v>
      </c>
      <c r="J12" s="30" t="s">
        <v>111</v>
      </c>
      <c r="K12" s="31">
        <f t="shared" si="4"/>
        <v>7.978600823045268</v>
      </c>
      <c r="L12" s="29">
        <f t="shared" si="4"/>
        <v>7.978600823045268</v>
      </c>
      <c r="M12" s="29" t="s">
        <v>111</v>
      </c>
    </row>
    <row r="13" spans="1:13" ht="15">
      <c r="A13" s="273" t="s">
        <v>5</v>
      </c>
      <c r="B13" s="273"/>
      <c r="C13" s="6">
        <f>SUM(C4:C12)</f>
        <v>323</v>
      </c>
      <c r="D13" s="6">
        <f aca="true" t="shared" si="5" ref="D13:I13">SUM(D4:D12)</f>
        <v>107</v>
      </c>
      <c r="E13" s="72">
        <f t="shared" si="5"/>
        <v>10749</v>
      </c>
      <c r="F13" s="72">
        <f t="shared" si="5"/>
        <v>8818</v>
      </c>
      <c r="G13" s="6">
        <f t="shared" si="5"/>
        <v>1931</v>
      </c>
      <c r="H13" s="7">
        <f>SUM(H4:H12)</f>
        <v>123069.94000000005</v>
      </c>
      <c r="I13" s="7">
        <f t="shared" si="5"/>
        <v>104618.35000000003</v>
      </c>
      <c r="J13" s="7">
        <f>SUM(J4:J12)</f>
        <v>18451.59</v>
      </c>
      <c r="K13" s="6" t="s">
        <v>94</v>
      </c>
      <c r="L13" s="29">
        <f>I13/F13</f>
        <v>11.864181220231348</v>
      </c>
      <c r="M13" s="6" t="s">
        <v>94</v>
      </c>
    </row>
    <row r="15" ht="15">
      <c r="A15" s="76"/>
    </row>
    <row r="16" spans="9:10" ht="15">
      <c r="I16" s="2"/>
      <c r="J16" s="2"/>
    </row>
    <row r="18" spans="8:9" ht="15">
      <c r="H18" s="2"/>
      <c r="I18" s="2"/>
    </row>
  </sheetData>
  <sheetProtection/>
  <mergeCells count="11">
    <mergeCell ref="A1:M1"/>
    <mergeCell ref="L2:M2"/>
    <mergeCell ref="F2:G2"/>
    <mergeCell ref="E2:E3"/>
    <mergeCell ref="H2:H3"/>
    <mergeCell ref="A13:B13"/>
    <mergeCell ref="A2:A3"/>
    <mergeCell ref="B2:B3"/>
    <mergeCell ref="C2:D2"/>
    <mergeCell ref="I2:J2"/>
    <mergeCell ref="K2:K3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O31"/>
  <sheetViews>
    <sheetView zoomScale="90" zoomScaleNormal="90" zoomScalePageLayoutView="0" workbookViewId="0" topLeftCell="B1">
      <pane xSplit="5" ySplit="7" topLeftCell="P8" activePane="bottomRight" state="frozen"/>
      <selection pane="topLeft" activeCell="B1" sqref="B1"/>
      <selection pane="topRight" activeCell="G1" sqref="G1"/>
      <selection pane="bottomLeft" activeCell="B8" sqref="B8"/>
      <selection pane="bottomRight" activeCell="AI25" sqref="AI25"/>
    </sheetView>
  </sheetViews>
  <sheetFormatPr defaultColWidth="9.140625" defaultRowHeight="15" outlineLevelCol="1"/>
  <cols>
    <col min="1" max="1" width="9.140625" style="45" customWidth="1"/>
    <col min="2" max="2" width="22.421875" style="45" customWidth="1"/>
    <col min="3" max="3" width="18.28125" style="45" customWidth="1"/>
    <col min="4" max="6" width="9.140625" style="60" customWidth="1"/>
    <col min="7" max="33" width="11.7109375" style="129" hidden="1" customWidth="1" outlineLevel="1"/>
    <col min="34" max="34" width="11.7109375" style="129" customWidth="1" collapsed="1"/>
    <col min="35" max="36" width="11.7109375" style="129" customWidth="1"/>
    <col min="37" max="37" width="10.8515625" style="129" customWidth="1"/>
    <col min="38" max="38" width="31.7109375" style="45" customWidth="1"/>
    <col min="39" max="39" width="28.28125" style="45" customWidth="1"/>
    <col min="40" max="16384" width="9.140625" style="45" customWidth="1"/>
  </cols>
  <sheetData>
    <row r="2" spans="2:37" ht="15">
      <c r="B2" s="323" t="s">
        <v>10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</row>
    <row r="4" ht="15">
      <c r="AK4" s="129" t="s">
        <v>9</v>
      </c>
    </row>
    <row r="5" spans="1:37" ht="57.75" customHeight="1">
      <c r="A5" s="325" t="s">
        <v>0</v>
      </c>
      <c r="B5" s="325" t="s">
        <v>12</v>
      </c>
      <c r="C5" s="325" t="s">
        <v>1</v>
      </c>
      <c r="D5" s="325"/>
      <c r="E5" s="325"/>
      <c r="F5" s="336" t="s">
        <v>61</v>
      </c>
      <c r="G5" s="291" t="s">
        <v>122</v>
      </c>
      <c r="H5" s="361"/>
      <c r="I5" s="362"/>
      <c r="J5" s="291" t="s">
        <v>123</v>
      </c>
      <c r="K5" s="361"/>
      <c r="L5" s="362"/>
      <c r="M5" s="291" t="s">
        <v>125</v>
      </c>
      <c r="N5" s="361"/>
      <c r="O5" s="362"/>
      <c r="P5" s="291" t="s">
        <v>126</v>
      </c>
      <c r="Q5" s="361"/>
      <c r="R5" s="362"/>
      <c r="S5" s="291" t="s">
        <v>128</v>
      </c>
      <c r="T5" s="361"/>
      <c r="U5" s="362"/>
      <c r="V5" s="291" t="s">
        <v>131</v>
      </c>
      <c r="W5" s="361"/>
      <c r="X5" s="362"/>
      <c r="Y5" s="291" t="s">
        <v>132</v>
      </c>
      <c r="Z5" s="361"/>
      <c r="AA5" s="362"/>
      <c r="AB5" s="291" t="s">
        <v>134</v>
      </c>
      <c r="AC5" s="361"/>
      <c r="AD5" s="362"/>
      <c r="AE5" s="291" t="s">
        <v>137</v>
      </c>
      <c r="AF5" s="361"/>
      <c r="AG5" s="362"/>
      <c r="AH5" s="291" t="s">
        <v>141</v>
      </c>
      <c r="AI5" s="361"/>
      <c r="AJ5" s="362"/>
      <c r="AK5" s="285" t="s">
        <v>89</v>
      </c>
    </row>
    <row r="6" spans="1:37" ht="15">
      <c r="A6" s="325"/>
      <c r="B6" s="325"/>
      <c r="C6" s="325" t="s">
        <v>2</v>
      </c>
      <c r="D6" s="325" t="s">
        <v>3</v>
      </c>
      <c r="E6" s="325" t="s">
        <v>4</v>
      </c>
      <c r="F6" s="337"/>
      <c r="G6" s="363" t="s">
        <v>5</v>
      </c>
      <c r="H6" s="317" t="s">
        <v>11</v>
      </c>
      <c r="I6" s="318"/>
      <c r="J6" s="363" t="s">
        <v>5</v>
      </c>
      <c r="K6" s="317" t="s">
        <v>11</v>
      </c>
      <c r="L6" s="318"/>
      <c r="M6" s="363" t="s">
        <v>5</v>
      </c>
      <c r="N6" s="317" t="s">
        <v>11</v>
      </c>
      <c r="O6" s="318"/>
      <c r="P6" s="363" t="s">
        <v>5</v>
      </c>
      <c r="Q6" s="317" t="s">
        <v>11</v>
      </c>
      <c r="R6" s="318"/>
      <c r="S6" s="363" t="s">
        <v>5</v>
      </c>
      <c r="T6" s="317" t="s">
        <v>11</v>
      </c>
      <c r="U6" s="318"/>
      <c r="V6" s="363" t="s">
        <v>5</v>
      </c>
      <c r="W6" s="317" t="s">
        <v>11</v>
      </c>
      <c r="X6" s="318"/>
      <c r="Y6" s="363" t="s">
        <v>5</v>
      </c>
      <c r="Z6" s="317" t="s">
        <v>11</v>
      </c>
      <c r="AA6" s="318"/>
      <c r="AB6" s="363" t="s">
        <v>5</v>
      </c>
      <c r="AC6" s="317" t="s">
        <v>11</v>
      </c>
      <c r="AD6" s="318"/>
      <c r="AE6" s="363" t="s">
        <v>5</v>
      </c>
      <c r="AF6" s="317" t="s">
        <v>11</v>
      </c>
      <c r="AG6" s="318"/>
      <c r="AH6" s="363" t="s">
        <v>5</v>
      </c>
      <c r="AI6" s="317" t="s">
        <v>11</v>
      </c>
      <c r="AJ6" s="318"/>
      <c r="AK6" s="285"/>
    </row>
    <row r="7" spans="1:37" ht="45">
      <c r="A7" s="336"/>
      <c r="B7" s="336"/>
      <c r="C7" s="336"/>
      <c r="D7" s="336"/>
      <c r="E7" s="336"/>
      <c r="F7" s="337"/>
      <c r="G7" s="364"/>
      <c r="H7" s="133" t="s">
        <v>6</v>
      </c>
      <c r="I7" s="133" t="s">
        <v>7</v>
      </c>
      <c r="J7" s="364"/>
      <c r="K7" s="133" t="s">
        <v>6</v>
      </c>
      <c r="L7" s="133" t="s">
        <v>7</v>
      </c>
      <c r="M7" s="364"/>
      <c r="N7" s="133" t="s">
        <v>6</v>
      </c>
      <c r="O7" s="133" t="s">
        <v>7</v>
      </c>
      <c r="P7" s="364"/>
      <c r="Q7" s="133" t="s">
        <v>6</v>
      </c>
      <c r="R7" s="133" t="s">
        <v>7</v>
      </c>
      <c r="S7" s="364"/>
      <c r="T7" s="133" t="s">
        <v>6</v>
      </c>
      <c r="U7" s="133" t="s">
        <v>7</v>
      </c>
      <c r="V7" s="364"/>
      <c r="W7" s="133" t="s">
        <v>6</v>
      </c>
      <c r="X7" s="133" t="s">
        <v>7</v>
      </c>
      <c r="Y7" s="364"/>
      <c r="Z7" s="133" t="s">
        <v>6</v>
      </c>
      <c r="AA7" s="133" t="s">
        <v>7</v>
      </c>
      <c r="AB7" s="364"/>
      <c r="AC7" s="133" t="s">
        <v>6</v>
      </c>
      <c r="AD7" s="133" t="s">
        <v>7</v>
      </c>
      <c r="AE7" s="364"/>
      <c r="AF7" s="133" t="s">
        <v>6</v>
      </c>
      <c r="AG7" s="133" t="s">
        <v>7</v>
      </c>
      <c r="AH7" s="364"/>
      <c r="AI7" s="133" t="s">
        <v>6</v>
      </c>
      <c r="AJ7" s="133" t="s">
        <v>7</v>
      </c>
      <c r="AK7" s="285"/>
    </row>
    <row r="8" spans="1:38" ht="15">
      <c r="A8" s="119">
        <v>1</v>
      </c>
      <c r="B8" s="190" t="s">
        <v>112</v>
      </c>
      <c r="C8" s="219" t="s">
        <v>117</v>
      </c>
      <c r="D8" s="209">
        <v>46</v>
      </c>
      <c r="E8" s="118"/>
      <c r="F8" s="118">
        <v>26</v>
      </c>
      <c r="G8" s="196">
        <f>H8+I8</f>
        <v>187.56</v>
      </c>
      <c r="H8" s="196">
        <v>187.56</v>
      </c>
      <c r="I8" s="196">
        <v>0</v>
      </c>
      <c r="J8" s="196">
        <f>K8+L8</f>
        <v>197.529</v>
      </c>
      <c r="K8" s="196">
        <v>197.529</v>
      </c>
      <c r="L8" s="196">
        <v>0</v>
      </c>
      <c r="M8" s="196">
        <f>N8+O8</f>
        <v>210.11</v>
      </c>
      <c r="N8" s="196">
        <v>210.11</v>
      </c>
      <c r="O8" s="196">
        <v>0</v>
      </c>
      <c r="P8" s="196">
        <f aca="true" t="shared" si="0" ref="P8:P22">Q8+R8</f>
        <v>256.73</v>
      </c>
      <c r="Q8" s="196">
        <v>256.73</v>
      </c>
      <c r="R8" s="196">
        <v>0</v>
      </c>
      <c r="S8" s="196">
        <f aca="true" t="shared" si="1" ref="S8:S22">T8+U8</f>
        <v>280.91</v>
      </c>
      <c r="T8" s="196">
        <v>280.91</v>
      </c>
      <c r="U8" s="196">
        <v>0</v>
      </c>
      <c r="V8" s="207">
        <f aca="true" t="shared" si="2" ref="V8:V22">W8+X8</f>
        <v>305.36</v>
      </c>
      <c r="W8" s="196">
        <v>305.36</v>
      </c>
      <c r="X8" s="196">
        <v>0</v>
      </c>
      <c r="Y8" s="196">
        <f>Z8+AA8</f>
        <v>332.992</v>
      </c>
      <c r="Z8" s="244">
        <v>332.992</v>
      </c>
      <c r="AA8" s="244">
        <v>0</v>
      </c>
      <c r="AB8" s="196">
        <f>AC8+AD8</f>
        <v>332.992</v>
      </c>
      <c r="AC8" s="244">
        <v>332.992</v>
      </c>
      <c r="AD8" s="244">
        <v>0</v>
      </c>
      <c r="AE8" s="207">
        <f>AF8+AG8</f>
        <v>389.34</v>
      </c>
      <c r="AF8" s="244">
        <v>389.34</v>
      </c>
      <c r="AG8" s="244">
        <v>0</v>
      </c>
      <c r="AH8" s="240">
        <f>AI8+AJ8</f>
        <v>403.2</v>
      </c>
      <c r="AI8" s="264">
        <v>403.2</v>
      </c>
      <c r="AJ8" s="264"/>
      <c r="AK8" s="252">
        <f>AH8/F8</f>
        <v>15.507692307692308</v>
      </c>
      <c r="AL8" s="197"/>
    </row>
    <row r="9" spans="1:38" ht="15">
      <c r="A9" s="119">
        <f>A8+1</f>
        <v>2</v>
      </c>
      <c r="B9" s="190" t="s">
        <v>112</v>
      </c>
      <c r="C9" s="190" t="s">
        <v>46</v>
      </c>
      <c r="D9" s="119">
        <v>30</v>
      </c>
      <c r="E9" s="118"/>
      <c r="F9" s="118">
        <v>24</v>
      </c>
      <c r="G9" s="196">
        <f>H9+I9</f>
        <v>122.82</v>
      </c>
      <c r="H9" s="196">
        <v>122.82</v>
      </c>
      <c r="I9" s="196">
        <v>0</v>
      </c>
      <c r="J9" s="196">
        <f>K9+L9</f>
        <v>173.939</v>
      </c>
      <c r="K9" s="196">
        <v>173.939</v>
      </c>
      <c r="L9" s="196">
        <v>0</v>
      </c>
      <c r="M9" s="196">
        <f>N9+O9</f>
        <v>206.06</v>
      </c>
      <c r="N9" s="196">
        <v>206.06</v>
      </c>
      <c r="O9" s="196">
        <v>0</v>
      </c>
      <c r="P9" s="196">
        <f t="shared" si="0"/>
        <v>222.38</v>
      </c>
      <c r="Q9" s="196">
        <v>222.38</v>
      </c>
      <c r="R9" s="196">
        <v>0</v>
      </c>
      <c r="S9" s="196">
        <f t="shared" si="1"/>
        <v>270.71</v>
      </c>
      <c r="T9" s="196">
        <v>270.71</v>
      </c>
      <c r="U9" s="196">
        <v>0</v>
      </c>
      <c r="V9" s="196">
        <f t="shared" si="2"/>
        <v>252.95</v>
      </c>
      <c r="W9" s="196">
        <v>252.95</v>
      </c>
      <c r="X9" s="196">
        <v>0</v>
      </c>
      <c r="Y9" s="196">
        <f aca="true" t="shared" si="3" ref="Y9:Y22">Z9+AA9</f>
        <v>240.153</v>
      </c>
      <c r="Z9" s="244">
        <v>240.153</v>
      </c>
      <c r="AA9" s="244">
        <v>0</v>
      </c>
      <c r="AB9" s="196">
        <f aca="true" t="shared" si="4" ref="AB9:AB22">AC9+AD9</f>
        <v>240.153</v>
      </c>
      <c r="AC9" s="244">
        <v>240.153</v>
      </c>
      <c r="AD9" s="244">
        <v>0</v>
      </c>
      <c r="AE9" s="196">
        <f aca="true" t="shared" si="5" ref="AE9:AE22">AF9+AG9</f>
        <v>240.99</v>
      </c>
      <c r="AF9" s="244">
        <v>240.99</v>
      </c>
      <c r="AG9" s="244">
        <v>0</v>
      </c>
      <c r="AH9" s="196">
        <f aca="true" t="shared" si="6" ref="AH9:AH22">AI9+AJ9</f>
        <v>259.48</v>
      </c>
      <c r="AI9" s="244">
        <v>259.48</v>
      </c>
      <c r="AJ9" s="244"/>
      <c r="AK9" s="252">
        <f aca="true" t="shared" si="7" ref="AK9:AK22">AH9/F9</f>
        <v>10.811666666666667</v>
      </c>
      <c r="AL9" s="197"/>
    </row>
    <row r="10" spans="1:38" ht="15">
      <c r="A10" s="119">
        <f aca="true" t="shared" si="8" ref="A10:A22">A9+1</f>
        <v>3</v>
      </c>
      <c r="B10" s="190" t="s">
        <v>112</v>
      </c>
      <c r="C10" s="190" t="s">
        <v>64</v>
      </c>
      <c r="D10" s="119">
        <v>11</v>
      </c>
      <c r="E10" s="118"/>
      <c r="F10" s="118">
        <v>27</v>
      </c>
      <c r="G10" s="196">
        <f>H10+I10</f>
        <v>109.7</v>
      </c>
      <c r="H10" s="196">
        <v>109.7</v>
      </c>
      <c r="I10" s="196">
        <v>0</v>
      </c>
      <c r="J10" s="196">
        <f>K10+L10</f>
        <v>129.549</v>
      </c>
      <c r="K10" s="196">
        <v>129.549</v>
      </c>
      <c r="L10" s="196">
        <v>0</v>
      </c>
      <c r="M10" s="196">
        <f>N10+O10</f>
        <v>161.33</v>
      </c>
      <c r="N10" s="196">
        <v>161.33</v>
      </c>
      <c r="O10" s="196">
        <v>0</v>
      </c>
      <c r="P10" s="196">
        <f t="shared" si="0"/>
        <v>179.55</v>
      </c>
      <c r="Q10" s="196">
        <v>179.55</v>
      </c>
      <c r="R10" s="196">
        <v>0</v>
      </c>
      <c r="S10" s="196">
        <f t="shared" si="1"/>
        <v>230.76</v>
      </c>
      <c r="T10" s="196">
        <v>230.76</v>
      </c>
      <c r="U10" s="196">
        <v>0</v>
      </c>
      <c r="V10" s="196">
        <f t="shared" si="2"/>
        <v>248.01</v>
      </c>
      <c r="W10" s="196">
        <v>248.01</v>
      </c>
      <c r="X10" s="196">
        <v>0</v>
      </c>
      <c r="Y10" s="196">
        <f t="shared" si="3"/>
        <v>277.207</v>
      </c>
      <c r="Z10" s="244">
        <v>277.207</v>
      </c>
      <c r="AA10" s="244">
        <v>0</v>
      </c>
      <c r="AB10" s="196">
        <f t="shared" si="4"/>
        <v>277.207</v>
      </c>
      <c r="AC10" s="244">
        <v>277.207</v>
      </c>
      <c r="AD10" s="244">
        <v>0</v>
      </c>
      <c r="AE10" s="196">
        <f t="shared" si="5"/>
        <v>316.28</v>
      </c>
      <c r="AF10" s="244">
        <v>316.28</v>
      </c>
      <c r="AG10" s="244">
        <v>0</v>
      </c>
      <c r="AH10" s="196">
        <f t="shared" si="6"/>
        <v>336.36</v>
      </c>
      <c r="AI10" s="244">
        <v>336.36</v>
      </c>
      <c r="AJ10" s="244"/>
      <c r="AK10" s="252">
        <f t="shared" si="7"/>
        <v>12.457777777777778</v>
      </c>
      <c r="AL10" s="197"/>
    </row>
    <row r="11" spans="1:38" ht="15">
      <c r="A11" s="119">
        <f t="shared" si="8"/>
        <v>4</v>
      </c>
      <c r="B11" s="190" t="s">
        <v>112</v>
      </c>
      <c r="C11" s="190" t="s">
        <v>56</v>
      </c>
      <c r="D11" s="119">
        <v>4</v>
      </c>
      <c r="E11" s="118"/>
      <c r="F11" s="118">
        <v>18</v>
      </c>
      <c r="G11" s="196">
        <f>H11+I11</f>
        <v>143.96</v>
      </c>
      <c r="H11" s="196">
        <v>143.96</v>
      </c>
      <c r="I11" s="196">
        <v>0</v>
      </c>
      <c r="J11" s="196">
        <f>K11+L11</f>
        <v>157.874</v>
      </c>
      <c r="K11" s="196">
        <v>157.874</v>
      </c>
      <c r="L11" s="196">
        <v>0</v>
      </c>
      <c r="M11" s="196">
        <f>N11+O11</f>
        <v>155.91</v>
      </c>
      <c r="N11" s="196">
        <v>155.91</v>
      </c>
      <c r="O11" s="196">
        <v>0</v>
      </c>
      <c r="P11" s="196">
        <f t="shared" si="0"/>
        <v>178.63</v>
      </c>
      <c r="Q11" s="196">
        <v>178.63</v>
      </c>
      <c r="R11" s="196">
        <v>0</v>
      </c>
      <c r="S11" s="196">
        <f t="shared" si="1"/>
        <v>197.64</v>
      </c>
      <c r="T11" s="196">
        <v>197.64</v>
      </c>
      <c r="U11" s="196">
        <v>0</v>
      </c>
      <c r="V11" s="196">
        <f t="shared" si="2"/>
        <v>208.02</v>
      </c>
      <c r="W11" s="196">
        <v>208.02</v>
      </c>
      <c r="X11" s="196">
        <v>0</v>
      </c>
      <c r="Y11" s="196">
        <f t="shared" si="3"/>
        <v>229.287</v>
      </c>
      <c r="Z11" s="244">
        <v>229.287</v>
      </c>
      <c r="AA11" s="244">
        <v>0</v>
      </c>
      <c r="AB11" s="196">
        <f t="shared" si="4"/>
        <v>229.287</v>
      </c>
      <c r="AC11" s="244">
        <v>229.287</v>
      </c>
      <c r="AD11" s="244">
        <v>0</v>
      </c>
      <c r="AE11" s="196">
        <f t="shared" si="5"/>
        <v>270.22</v>
      </c>
      <c r="AF11" s="244">
        <v>270.22</v>
      </c>
      <c r="AG11" s="244">
        <v>0</v>
      </c>
      <c r="AH11" s="196">
        <f t="shared" si="6"/>
        <v>284.85</v>
      </c>
      <c r="AI11" s="244">
        <v>284.85</v>
      </c>
      <c r="AJ11" s="244"/>
      <c r="AK11" s="252">
        <f t="shared" si="7"/>
        <v>15.825000000000001</v>
      </c>
      <c r="AL11" s="197"/>
    </row>
    <row r="12" spans="1:38" ht="15">
      <c r="A12" s="119">
        <f t="shared" si="8"/>
        <v>5</v>
      </c>
      <c r="B12" s="190" t="s">
        <v>112</v>
      </c>
      <c r="C12" s="183" t="s">
        <v>64</v>
      </c>
      <c r="D12" s="177">
        <v>9</v>
      </c>
      <c r="E12" s="177" t="s">
        <v>17</v>
      </c>
      <c r="F12" s="191">
        <f>'[1]МКД'!$H$33</f>
        <v>26</v>
      </c>
      <c r="G12" s="196"/>
      <c r="H12" s="196"/>
      <c r="I12" s="196"/>
      <c r="J12" s="196"/>
      <c r="K12" s="196"/>
      <c r="L12" s="196"/>
      <c r="M12" s="196"/>
      <c r="N12" s="196"/>
      <c r="O12" s="196"/>
      <c r="P12" s="196">
        <f t="shared" si="0"/>
        <v>40.588</v>
      </c>
      <c r="Q12" s="196">
        <v>40.588</v>
      </c>
      <c r="R12" s="196">
        <v>0</v>
      </c>
      <c r="S12" s="196">
        <f t="shared" si="1"/>
        <v>74.43</v>
      </c>
      <c r="T12" s="196">
        <v>74.43</v>
      </c>
      <c r="U12" s="196">
        <v>0</v>
      </c>
      <c r="V12" s="196">
        <f t="shared" si="2"/>
        <v>96.66</v>
      </c>
      <c r="W12" s="196">
        <v>96.66</v>
      </c>
      <c r="X12" s="196">
        <v>0</v>
      </c>
      <c r="Y12" s="196">
        <f t="shared" si="3"/>
        <v>124.095</v>
      </c>
      <c r="Z12" s="244">
        <v>124.095</v>
      </c>
      <c r="AA12" s="244">
        <v>0</v>
      </c>
      <c r="AB12" s="196">
        <f t="shared" si="4"/>
        <v>124.095</v>
      </c>
      <c r="AC12" s="244">
        <v>124.095</v>
      </c>
      <c r="AD12" s="244">
        <v>0</v>
      </c>
      <c r="AE12" s="196">
        <f t="shared" si="5"/>
        <v>115.04</v>
      </c>
      <c r="AF12" s="244">
        <v>115.04</v>
      </c>
      <c r="AG12" s="244">
        <v>0</v>
      </c>
      <c r="AH12" s="196">
        <f t="shared" si="6"/>
        <v>129.95</v>
      </c>
      <c r="AI12" s="244">
        <v>129.95</v>
      </c>
      <c r="AJ12" s="244"/>
      <c r="AK12" s="252">
        <f t="shared" si="7"/>
        <v>4.998076923076923</v>
      </c>
      <c r="AL12" s="197"/>
    </row>
    <row r="13" spans="1:38" ht="15">
      <c r="A13" s="119">
        <f t="shared" si="8"/>
        <v>6</v>
      </c>
      <c r="B13" s="190" t="s">
        <v>112</v>
      </c>
      <c r="C13" s="190" t="s">
        <v>51</v>
      </c>
      <c r="D13" s="119">
        <v>2</v>
      </c>
      <c r="E13" s="118"/>
      <c r="F13" s="118">
        <v>16</v>
      </c>
      <c r="G13" s="196">
        <f>H13+I13</f>
        <v>63.03</v>
      </c>
      <c r="H13" s="196">
        <v>63.03</v>
      </c>
      <c r="I13" s="196">
        <v>0</v>
      </c>
      <c r="J13" s="196">
        <f>K13+L13</f>
        <v>56.115</v>
      </c>
      <c r="K13" s="196">
        <v>56.115</v>
      </c>
      <c r="L13" s="196">
        <v>0</v>
      </c>
      <c r="M13" s="196">
        <f>N13+O13</f>
        <v>67.45</v>
      </c>
      <c r="N13" s="196">
        <v>67.45</v>
      </c>
      <c r="O13" s="196">
        <v>0</v>
      </c>
      <c r="P13" s="196">
        <f t="shared" si="0"/>
        <v>80.25</v>
      </c>
      <c r="Q13" s="196">
        <v>80.25</v>
      </c>
      <c r="R13" s="196">
        <v>0</v>
      </c>
      <c r="S13" s="196">
        <f t="shared" si="1"/>
        <v>87.98</v>
      </c>
      <c r="T13" s="196">
        <v>87.98</v>
      </c>
      <c r="U13" s="196">
        <v>0</v>
      </c>
      <c r="V13" s="196">
        <f t="shared" si="2"/>
        <v>90.7</v>
      </c>
      <c r="W13" s="196">
        <v>90.7</v>
      </c>
      <c r="X13" s="196">
        <v>0</v>
      </c>
      <c r="Y13" s="196">
        <f t="shared" si="3"/>
        <v>88.364</v>
      </c>
      <c r="Z13" s="244">
        <v>88.364</v>
      </c>
      <c r="AA13" s="244">
        <v>0</v>
      </c>
      <c r="AB13" s="196">
        <f t="shared" si="4"/>
        <v>88.364</v>
      </c>
      <c r="AC13" s="244">
        <v>88.364</v>
      </c>
      <c r="AD13" s="244">
        <v>0</v>
      </c>
      <c r="AE13" s="196">
        <f t="shared" si="5"/>
        <v>96.54</v>
      </c>
      <c r="AF13" s="244">
        <v>96.54</v>
      </c>
      <c r="AG13" s="244">
        <v>0</v>
      </c>
      <c r="AH13" s="196">
        <f t="shared" si="6"/>
        <v>93.98</v>
      </c>
      <c r="AI13" s="244">
        <v>93.98</v>
      </c>
      <c r="AJ13" s="244"/>
      <c r="AK13" s="252">
        <f t="shared" si="7"/>
        <v>5.87375</v>
      </c>
      <c r="AL13" s="197"/>
    </row>
    <row r="14" spans="1:38" ht="15">
      <c r="A14" s="119">
        <f t="shared" si="8"/>
        <v>7</v>
      </c>
      <c r="B14" s="190" t="s">
        <v>112</v>
      </c>
      <c r="C14" s="183" t="s">
        <v>35</v>
      </c>
      <c r="D14" s="177">
        <v>24</v>
      </c>
      <c r="E14" s="177" t="s">
        <v>18</v>
      </c>
      <c r="F14" s="191">
        <f>'[3]МКД'!$H$98</f>
        <v>20</v>
      </c>
      <c r="G14" s="196"/>
      <c r="H14" s="196"/>
      <c r="I14" s="196"/>
      <c r="J14" s="196"/>
      <c r="K14" s="196"/>
      <c r="L14" s="196"/>
      <c r="M14" s="196"/>
      <c r="N14" s="196"/>
      <c r="O14" s="196"/>
      <c r="P14" s="196">
        <f t="shared" si="0"/>
        <v>43.276</v>
      </c>
      <c r="Q14" s="196">
        <v>43.276</v>
      </c>
      <c r="R14" s="196">
        <v>0</v>
      </c>
      <c r="S14" s="196">
        <f t="shared" si="1"/>
        <v>66.34</v>
      </c>
      <c r="T14" s="196">
        <v>66.34</v>
      </c>
      <c r="U14" s="196">
        <v>0</v>
      </c>
      <c r="V14" s="196">
        <f t="shared" si="2"/>
        <v>85.79</v>
      </c>
      <c r="W14" s="196">
        <v>85.79</v>
      </c>
      <c r="X14" s="196">
        <v>0</v>
      </c>
      <c r="Y14" s="196">
        <f t="shared" si="3"/>
        <v>96.347</v>
      </c>
      <c r="Z14" s="244">
        <v>96.347</v>
      </c>
      <c r="AA14" s="244">
        <v>0</v>
      </c>
      <c r="AB14" s="196">
        <f t="shared" si="4"/>
        <v>96.347</v>
      </c>
      <c r="AC14" s="244">
        <v>96.347</v>
      </c>
      <c r="AD14" s="244">
        <v>0</v>
      </c>
      <c r="AE14" s="196">
        <f t="shared" si="5"/>
        <v>62.88</v>
      </c>
      <c r="AF14" s="244">
        <v>62.88</v>
      </c>
      <c r="AG14" s="244">
        <v>0</v>
      </c>
      <c r="AH14" s="196">
        <f t="shared" si="6"/>
        <v>81.31</v>
      </c>
      <c r="AI14" s="244">
        <v>81.31</v>
      </c>
      <c r="AJ14" s="244"/>
      <c r="AK14" s="252">
        <f t="shared" si="7"/>
        <v>4.0655</v>
      </c>
      <c r="AL14" s="197"/>
    </row>
    <row r="15" spans="1:38" ht="15">
      <c r="A15" s="119">
        <f t="shared" si="8"/>
        <v>8</v>
      </c>
      <c r="B15" s="190" t="s">
        <v>112</v>
      </c>
      <c r="C15" s="190" t="s">
        <v>28</v>
      </c>
      <c r="D15" s="119">
        <v>1</v>
      </c>
      <c r="E15" s="118"/>
      <c r="F15" s="118">
        <v>16</v>
      </c>
      <c r="G15" s="196">
        <f>H15+I15</f>
        <v>65.42</v>
      </c>
      <c r="H15" s="196">
        <v>65.42</v>
      </c>
      <c r="I15" s="196">
        <v>0</v>
      </c>
      <c r="J15" s="196">
        <f>K15+L15</f>
        <v>73.105</v>
      </c>
      <c r="K15" s="196">
        <v>73.105</v>
      </c>
      <c r="L15" s="196">
        <v>0</v>
      </c>
      <c r="M15" s="196">
        <f>N15+O15</f>
        <v>71.82</v>
      </c>
      <c r="N15" s="196">
        <v>71.82</v>
      </c>
      <c r="O15" s="196">
        <v>0</v>
      </c>
      <c r="P15" s="196">
        <f t="shared" si="0"/>
        <v>71.36</v>
      </c>
      <c r="Q15" s="196">
        <v>71.36</v>
      </c>
      <c r="R15" s="196">
        <v>0</v>
      </c>
      <c r="S15" s="196">
        <f t="shared" si="1"/>
        <v>84.76</v>
      </c>
      <c r="T15" s="196">
        <v>84.76</v>
      </c>
      <c r="U15" s="196">
        <v>0</v>
      </c>
      <c r="V15" s="196">
        <f t="shared" si="2"/>
        <v>80.5</v>
      </c>
      <c r="W15" s="196">
        <v>80.5</v>
      </c>
      <c r="X15" s="196">
        <v>0</v>
      </c>
      <c r="Y15" s="196">
        <f t="shared" si="3"/>
        <v>86.732</v>
      </c>
      <c r="Z15" s="244">
        <v>86.732</v>
      </c>
      <c r="AA15" s="244">
        <v>0</v>
      </c>
      <c r="AB15" s="196">
        <f t="shared" si="4"/>
        <v>86.732</v>
      </c>
      <c r="AC15" s="244">
        <v>86.732</v>
      </c>
      <c r="AD15" s="244">
        <v>0</v>
      </c>
      <c r="AE15" s="196">
        <f t="shared" si="5"/>
        <v>51.32</v>
      </c>
      <c r="AF15" s="244">
        <v>51.32</v>
      </c>
      <c r="AG15" s="244">
        <v>0</v>
      </c>
      <c r="AH15" s="196">
        <f t="shared" si="6"/>
        <v>56.66</v>
      </c>
      <c r="AI15" s="244">
        <v>56.66</v>
      </c>
      <c r="AJ15" s="244"/>
      <c r="AK15" s="252">
        <f t="shared" si="7"/>
        <v>3.54125</v>
      </c>
      <c r="AL15" s="197"/>
    </row>
    <row r="16" spans="1:38" ht="15">
      <c r="A16" s="119">
        <f t="shared" si="8"/>
        <v>9</v>
      </c>
      <c r="B16" s="190" t="s">
        <v>112</v>
      </c>
      <c r="C16" s="183" t="s">
        <v>79</v>
      </c>
      <c r="D16" s="177">
        <v>45</v>
      </c>
      <c r="E16" s="177"/>
      <c r="F16" s="191">
        <f>'[2]МКД'!$H$256</f>
        <v>12</v>
      </c>
      <c r="G16" s="196"/>
      <c r="H16" s="196"/>
      <c r="I16" s="196"/>
      <c r="J16" s="196"/>
      <c r="K16" s="196"/>
      <c r="L16" s="196"/>
      <c r="M16" s="196"/>
      <c r="N16" s="196"/>
      <c r="O16" s="196"/>
      <c r="P16" s="196">
        <f t="shared" si="0"/>
        <v>40.735</v>
      </c>
      <c r="Q16" s="196">
        <v>40.735</v>
      </c>
      <c r="R16" s="196">
        <v>0</v>
      </c>
      <c r="S16" s="196">
        <f t="shared" si="1"/>
        <v>49.76</v>
      </c>
      <c r="T16" s="196">
        <v>49.76</v>
      </c>
      <c r="U16" s="196">
        <v>0</v>
      </c>
      <c r="V16" s="196">
        <f t="shared" si="2"/>
        <v>52.87</v>
      </c>
      <c r="W16" s="196">
        <v>52.87</v>
      </c>
      <c r="X16" s="196">
        <v>0</v>
      </c>
      <c r="Y16" s="196">
        <f t="shared" si="3"/>
        <v>58.397</v>
      </c>
      <c r="Z16" s="244">
        <v>58.397</v>
      </c>
      <c r="AA16" s="244">
        <v>0</v>
      </c>
      <c r="AB16" s="196">
        <f t="shared" si="4"/>
        <v>58.397</v>
      </c>
      <c r="AC16" s="244">
        <v>58.397</v>
      </c>
      <c r="AD16" s="244">
        <v>0</v>
      </c>
      <c r="AE16" s="196">
        <f t="shared" si="5"/>
        <v>52.42</v>
      </c>
      <c r="AF16" s="244">
        <v>52.42</v>
      </c>
      <c r="AG16" s="244">
        <v>0</v>
      </c>
      <c r="AH16" s="196">
        <f t="shared" si="6"/>
        <v>50.02</v>
      </c>
      <c r="AI16" s="244">
        <v>50.02</v>
      </c>
      <c r="AJ16" s="244"/>
      <c r="AK16" s="252">
        <f t="shared" si="7"/>
        <v>4.168333333333334</v>
      </c>
      <c r="AL16" s="197"/>
    </row>
    <row r="17" spans="1:38" ht="15">
      <c r="A17" s="119">
        <f t="shared" si="8"/>
        <v>10</v>
      </c>
      <c r="B17" s="190" t="s">
        <v>112</v>
      </c>
      <c r="C17" s="190" t="s">
        <v>51</v>
      </c>
      <c r="D17" s="119">
        <v>4</v>
      </c>
      <c r="E17" s="118"/>
      <c r="F17" s="118">
        <v>16</v>
      </c>
      <c r="G17" s="196">
        <f>H17+I17</f>
        <v>63.68</v>
      </c>
      <c r="H17" s="196">
        <v>63.68</v>
      </c>
      <c r="I17" s="196">
        <v>0</v>
      </c>
      <c r="J17" s="196">
        <f>K17+L17</f>
        <v>71.319</v>
      </c>
      <c r="K17" s="196">
        <v>71.319</v>
      </c>
      <c r="L17" s="196">
        <v>0</v>
      </c>
      <c r="M17" s="196">
        <f>N17+O17</f>
        <v>49.95</v>
      </c>
      <c r="N17" s="196">
        <v>49.95</v>
      </c>
      <c r="O17" s="196">
        <v>0</v>
      </c>
      <c r="P17" s="196">
        <f t="shared" si="0"/>
        <v>61.1</v>
      </c>
      <c r="Q17" s="196">
        <v>61.1</v>
      </c>
      <c r="R17" s="196">
        <v>0</v>
      </c>
      <c r="S17" s="196">
        <f t="shared" si="1"/>
        <v>54.86</v>
      </c>
      <c r="T17" s="196">
        <v>54.86</v>
      </c>
      <c r="U17" s="196">
        <v>0</v>
      </c>
      <c r="V17" s="196">
        <f t="shared" si="2"/>
        <v>50.95</v>
      </c>
      <c r="W17" s="196">
        <v>50.95</v>
      </c>
      <c r="X17" s="196">
        <v>0</v>
      </c>
      <c r="Y17" s="196">
        <f t="shared" si="3"/>
        <v>52.364</v>
      </c>
      <c r="Z17" s="244">
        <v>52.364</v>
      </c>
      <c r="AA17" s="244">
        <v>0</v>
      </c>
      <c r="AB17" s="196">
        <f t="shared" si="4"/>
        <v>52.364</v>
      </c>
      <c r="AC17" s="244">
        <v>52.364</v>
      </c>
      <c r="AD17" s="244">
        <v>0</v>
      </c>
      <c r="AE17" s="196">
        <f t="shared" si="5"/>
        <v>54.82</v>
      </c>
      <c r="AF17" s="244">
        <v>54.82</v>
      </c>
      <c r="AG17" s="244">
        <v>0</v>
      </c>
      <c r="AH17" s="196">
        <f t="shared" si="6"/>
        <v>62.34</v>
      </c>
      <c r="AI17" s="244">
        <v>62.34</v>
      </c>
      <c r="AJ17" s="244"/>
      <c r="AK17" s="252">
        <f t="shared" si="7"/>
        <v>3.89625</v>
      </c>
      <c r="AL17" s="197"/>
    </row>
    <row r="18" spans="1:38" ht="15">
      <c r="A18" s="119">
        <f t="shared" si="8"/>
        <v>11</v>
      </c>
      <c r="B18" s="190" t="s">
        <v>112</v>
      </c>
      <c r="C18" s="183" t="s">
        <v>74</v>
      </c>
      <c r="D18" s="177">
        <v>2</v>
      </c>
      <c r="E18" s="177"/>
      <c r="F18" s="191">
        <f>'[3]МКД'!$H$132</f>
        <v>8</v>
      </c>
      <c r="G18" s="196"/>
      <c r="H18" s="196"/>
      <c r="I18" s="196"/>
      <c r="J18" s="196"/>
      <c r="K18" s="196"/>
      <c r="L18" s="196"/>
      <c r="M18" s="196"/>
      <c r="N18" s="196"/>
      <c r="O18" s="196"/>
      <c r="P18" s="196">
        <f t="shared" si="0"/>
        <v>16.172</v>
      </c>
      <c r="Q18" s="196">
        <v>16.172</v>
      </c>
      <c r="R18" s="196">
        <v>0</v>
      </c>
      <c r="S18" s="196">
        <f t="shared" si="1"/>
        <v>32.62</v>
      </c>
      <c r="T18" s="196">
        <v>32.62</v>
      </c>
      <c r="U18" s="196">
        <v>0</v>
      </c>
      <c r="V18" s="196">
        <f t="shared" si="2"/>
        <v>35.31</v>
      </c>
      <c r="W18" s="196">
        <v>35.31</v>
      </c>
      <c r="X18" s="196">
        <v>0</v>
      </c>
      <c r="Y18" s="196">
        <f t="shared" si="3"/>
        <v>44.483</v>
      </c>
      <c r="Z18" s="244">
        <v>44.483</v>
      </c>
      <c r="AA18" s="244">
        <v>0</v>
      </c>
      <c r="AB18" s="196">
        <f t="shared" si="4"/>
        <v>44.483</v>
      </c>
      <c r="AC18" s="244">
        <v>44.483</v>
      </c>
      <c r="AD18" s="244">
        <v>0</v>
      </c>
      <c r="AE18" s="196">
        <f t="shared" si="5"/>
        <v>36.44</v>
      </c>
      <c r="AF18" s="244">
        <v>36.44</v>
      </c>
      <c r="AG18" s="244">
        <v>0</v>
      </c>
      <c r="AH18" s="196">
        <f t="shared" si="6"/>
        <v>46.77</v>
      </c>
      <c r="AI18" s="244">
        <v>46.77</v>
      </c>
      <c r="AJ18" s="244"/>
      <c r="AK18" s="252">
        <f t="shared" si="7"/>
        <v>5.84625</v>
      </c>
      <c r="AL18" s="197"/>
    </row>
    <row r="19" spans="1:38" ht="15">
      <c r="A19" s="119">
        <f t="shared" si="8"/>
        <v>12</v>
      </c>
      <c r="B19" s="190" t="s">
        <v>112</v>
      </c>
      <c r="C19" s="183" t="s">
        <v>21</v>
      </c>
      <c r="D19" s="177">
        <v>6</v>
      </c>
      <c r="E19" s="177"/>
      <c r="F19" s="191">
        <f>'[2]МКД'!$H$232</f>
        <v>12</v>
      </c>
      <c r="G19" s="196"/>
      <c r="H19" s="196"/>
      <c r="I19" s="196"/>
      <c r="J19" s="196"/>
      <c r="K19" s="196"/>
      <c r="L19" s="196"/>
      <c r="M19" s="196"/>
      <c r="N19" s="196"/>
      <c r="O19" s="196"/>
      <c r="P19" s="196">
        <f t="shared" si="0"/>
        <v>20.523</v>
      </c>
      <c r="Q19" s="196">
        <v>20.523</v>
      </c>
      <c r="R19" s="196">
        <v>0</v>
      </c>
      <c r="S19" s="196">
        <f t="shared" si="1"/>
        <v>27.07</v>
      </c>
      <c r="T19" s="196">
        <v>27.07</v>
      </c>
      <c r="U19" s="196">
        <v>0</v>
      </c>
      <c r="V19" s="196">
        <f t="shared" si="2"/>
        <v>33.01</v>
      </c>
      <c r="W19" s="196">
        <v>33.01</v>
      </c>
      <c r="X19" s="196">
        <v>0</v>
      </c>
      <c r="Y19" s="196">
        <f t="shared" si="3"/>
        <v>39.231</v>
      </c>
      <c r="Z19" s="244">
        <v>39.231</v>
      </c>
      <c r="AA19" s="244">
        <v>0</v>
      </c>
      <c r="AB19" s="196">
        <f t="shared" si="4"/>
        <v>39.231</v>
      </c>
      <c r="AC19" s="244">
        <v>39.231</v>
      </c>
      <c r="AD19" s="244">
        <v>0</v>
      </c>
      <c r="AE19" s="196">
        <f t="shared" si="5"/>
        <v>34.55</v>
      </c>
      <c r="AF19" s="244">
        <v>34.55</v>
      </c>
      <c r="AG19" s="244">
        <v>0</v>
      </c>
      <c r="AH19" s="196">
        <f t="shared" si="6"/>
        <v>43.77</v>
      </c>
      <c r="AI19" s="244">
        <v>43.77</v>
      </c>
      <c r="AJ19" s="244"/>
      <c r="AK19" s="252">
        <f t="shared" si="7"/>
        <v>3.6475000000000004</v>
      </c>
      <c r="AL19" s="197"/>
    </row>
    <row r="20" spans="1:38" ht="15">
      <c r="A20" s="119">
        <f t="shared" si="8"/>
        <v>13</v>
      </c>
      <c r="B20" s="190" t="s">
        <v>112</v>
      </c>
      <c r="C20" s="190" t="s">
        <v>32</v>
      </c>
      <c r="D20" s="119">
        <v>23</v>
      </c>
      <c r="E20" s="118"/>
      <c r="F20" s="118">
        <v>12</v>
      </c>
      <c r="G20" s="196">
        <f>H20+I20</f>
        <v>47.92</v>
      </c>
      <c r="H20" s="196">
        <v>47.92</v>
      </c>
      <c r="I20" s="196">
        <v>0</v>
      </c>
      <c r="J20" s="196">
        <f>K20+L20</f>
        <v>29.114</v>
      </c>
      <c r="K20" s="196">
        <v>29.114</v>
      </c>
      <c r="L20" s="196">
        <v>0</v>
      </c>
      <c r="M20" s="196">
        <f>N20+O20</f>
        <v>29.57</v>
      </c>
      <c r="N20" s="196">
        <v>29.57</v>
      </c>
      <c r="O20" s="196">
        <v>0</v>
      </c>
      <c r="P20" s="196">
        <f t="shared" si="0"/>
        <v>28.54</v>
      </c>
      <c r="Q20" s="196">
        <v>28.54</v>
      </c>
      <c r="R20" s="196">
        <v>0</v>
      </c>
      <c r="S20" s="196">
        <f t="shared" si="1"/>
        <v>25.64</v>
      </c>
      <c r="T20" s="196">
        <v>25.64</v>
      </c>
      <c r="U20" s="196">
        <v>0</v>
      </c>
      <c r="V20" s="196">
        <f t="shared" si="2"/>
        <v>27.43</v>
      </c>
      <c r="W20" s="196">
        <v>27.43</v>
      </c>
      <c r="X20" s="196">
        <v>0</v>
      </c>
      <c r="Y20" s="196">
        <f t="shared" si="3"/>
        <v>26.954</v>
      </c>
      <c r="Z20" s="244">
        <v>26.954</v>
      </c>
      <c r="AA20" s="244">
        <v>0</v>
      </c>
      <c r="AB20" s="196">
        <f t="shared" si="4"/>
        <v>26.954</v>
      </c>
      <c r="AC20" s="244">
        <v>26.954</v>
      </c>
      <c r="AD20" s="244">
        <v>0</v>
      </c>
      <c r="AE20" s="196">
        <f t="shared" si="5"/>
        <v>33.54</v>
      </c>
      <c r="AF20" s="244">
        <v>33.54</v>
      </c>
      <c r="AG20" s="244">
        <v>0</v>
      </c>
      <c r="AH20" s="196">
        <f t="shared" si="6"/>
        <v>35.6</v>
      </c>
      <c r="AI20" s="244">
        <v>35.6</v>
      </c>
      <c r="AJ20" s="244"/>
      <c r="AK20" s="252">
        <f t="shared" si="7"/>
        <v>2.966666666666667</v>
      </c>
      <c r="AL20" s="197"/>
    </row>
    <row r="21" spans="1:38" ht="15">
      <c r="A21" s="119">
        <f t="shared" si="8"/>
        <v>14</v>
      </c>
      <c r="B21" s="190" t="s">
        <v>112</v>
      </c>
      <c r="C21" s="183" t="s">
        <v>64</v>
      </c>
      <c r="D21" s="177">
        <v>14</v>
      </c>
      <c r="E21" s="177"/>
      <c r="F21" s="191">
        <f>'[2]МКД'!$H$235</f>
        <v>8</v>
      </c>
      <c r="G21" s="196"/>
      <c r="H21" s="196"/>
      <c r="I21" s="196"/>
      <c r="J21" s="196"/>
      <c r="K21" s="196"/>
      <c r="L21" s="196"/>
      <c r="M21" s="196"/>
      <c r="N21" s="196"/>
      <c r="O21" s="196"/>
      <c r="P21" s="196">
        <f t="shared" si="0"/>
        <v>18.837</v>
      </c>
      <c r="Q21" s="196">
        <v>18.837</v>
      </c>
      <c r="R21" s="196">
        <v>0</v>
      </c>
      <c r="S21" s="196">
        <f t="shared" si="1"/>
        <v>23.58</v>
      </c>
      <c r="T21" s="196">
        <v>23.58</v>
      </c>
      <c r="U21" s="196">
        <v>0</v>
      </c>
      <c r="V21" s="196">
        <f t="shared" si="2"/>
        <v>20.64</v>
      </c>
      <c r="W21" s="196">
        <v>20.64</v>
      </c>
      <c r="X21" s="196">
        <v>0</v>
      </c>
      <c r="Y21" s="196">
        <f t="shared" si="3"/>
        <v>27.699</v>
      </c>
      <c r="Z21" s="244">
        <v>27.699</v>
      </c>
      <c r="AA21" s="244">
        <v>0</v>
      </c>
      <c r="AB21" s="196">
        <f t="shared" si="4"/>
        <v>27.699</v>
      </c>
      <c r="AC21" s="244">
        <v>27.699</v>
      </c>
      <c r="AD21" s="244">
        <v>0</v>
      </c>
      <c r="AE21" s="196">
        <f t="shared" si="5"/>
        <v>34.06</v>
      </c>
      <c r="AF21" s="244">
        <v>34.06</v>
      </c>
      <c r="AG21" s="244">
        <v>0</v>
      </c>
      <c r="AH21" s="196">
        <f t="shared" si="6"/>
        <v>39.69</v>
      </c>
      <c r="AI21" s="244">
        <v>39.69</v>
      </c>
      <c r="AJ21" s="244"/>
      <c r="AK21" s="252">
        <f t="shared" si="7"/>
        <v>4.96125</v>
      </c>
      <c r="AL21" s="197"/>
    </row>
    <row r="22" spans="1:38" ht="15">
      <c r="A22" s="119">
        <f t="shared" si="8"/>
        <v>15</v>
      </c>
      <c r="B22" s="190" t="s">
        <v>112</v>
      </c>
      <c r="C22" s="183" t="s">
        <v>62</v>
      </c>
      <c r="D22" s="177">
        <v>66</v>
      </c>
      <c r="E22" s="177" t="s">
        <v>17</v>
      </c>
      <c r="F22" s="125">
        <f>'[2]МКД'!$H$231</f>
        <v>2</v>
      </c>
      <c r="G22" s="196"/>
      <c r="H22" s="196"/>
      <c r="I22" s="196"/>
      <c r="J22" s="196"/>
      <c r="K22" s="196"/>
      <c r="L22" s="196"/>
      <c r="M22" s="196"/>
      <c r="N22" s="196"/>
      <c r="O22" s="196"/>
      <c r="P22" s="196">
        <f t="shared" si="0"/>
        <v>3.743</v>
      </c>
      <c r="Q22" s="196">
        <v>3.743</v>
      </c>
      <c r="R22" s="196">
        <v>0</v>
      </c>
      <c r="S22" s="196">
        <f t="shared" si="1"/>
        <v>7.49</v>
      </c>
      <c r="T22" s="196">
        <v>7.49</v>
      </c>
      <c r="U22" s="196">
        <v>0</v>
      </c>
      <c r="V22" s="196">
        <f t="shared" si="2"/>
        <v>11.23</v>
      </c>
      <c r="W22" s="196">
        <v>11.23</v>
      </c>
      <c r="X22" s="196">
        <v>0</v>
      </c>
      <c r="Y22" s="196">
        <f t="shared" si="3"/>
        <v>14.974</v>
      </c>
      <c r="Z22" s="244">
        <v>14.974</v>
      </c>
      <c r="AA22" s="244">
        <v>0</v>
      </c>
      <c r="AB22" s="196">
        <f t="shared" si="4"/>
        <v>14.974</v>
      </c>
      <c r="AC22" s="244">
        <v>14.974</v>
      </c>
      <c r="AD22" s="244">
        <v>0</v>
      </c>
      <c r="AE22" s="196">
        <f t="shared" si="5"/>
        <v>12.97</v>
      </c>
      <c r="AF22" s="244">
        <v>12.97</v>
      </c>
      <c r="AG22" s="244">
        <v>0</v>
      </c>
      <c r="AH22" s="196">
        <f t="shared" si="6"/>
        <v>14.82</v>
      </c>
      <c r="AI22" s="244">
        <v>14.82</v>
      </c>
      <c r="AJ22" s="244"/>
      <c r="AK22" s="252">
        <f t="shared" si="7"/>
        <v>7.41</v>
      </c>
      <c r="AL22" s="197"/>
    </row>
    <row r="23" spans="1:41" s="194" customFormat="1" ht="15">
      <c r="A23" s="143"/>
      <c r="B23" s="192" t="s">
        <v>8</v>
      </c>
      <c r="C23" s="143"/>
      <c r="D23" s="139"/>
      <c r="E23" s="139"/>
      <c r="F23" s="193">
        <f>SUM(F8:F22)</f>
        <v>243</v>
      </c>
      <c r="G23" s="151">
        <f>SUM(G8:G15)</f>
        <v>692.4899999999999</v>
      </c>
      <c r="H23" s="151">
        <f>SUM(H8:H15)</f>
        <v>692.4899999999999</v>
      </c>
      <c r="I23" s="151">
        <f>SUM(I8:I13)</f>
        <v>0</v>
      </c>
      <c r="J23" s="151">
        <f aca="true" t="shared" si="9" ref="J23:O23">SUM(J8:J15)</f>
        <v>788.111</v>
      </c>
      <c r="K23" s="151">
        <f t="shared" si="9"/>
        <v>788.111</v>
      </c>
      <c r="L23" s="151">
        <f t="shared" si="9"/>
        <v>0</v>
      </c>
      <c r="M23" s="151">
        <f t="shared" si="9"/>
        <v>872.6800000000001</v>
      </c>
      <c r="N23" s="151">
        <f t="shared" si="9"/>
        <v>872.6800000000001</v>
      </c>
      <c r="O23" s="151">
        <f t="shared" si="9"/>
        <v>0</v>
      </c>
      <c r="P23" s="151">
        <f aca="true" t="shared" si="10" ref="P23:U23">SUM(P8:P22)</f>
        <v>1262.4139999999995</v>
      </c>
      <c r="Q23" s="151">
        <f t="shared" si="10"/>
        <v>1262.4139999999995</v>
      </c>
      <c r="R23" s="151">
        <f t="shared" si="10"/>
        <v>0</v>
      </c>
      <c r="S23" s="151">
        <f>SUM(S8:S22)</f>
        <v>1514.5499999999997</v>
      </c>
      <c r="T23" s="151">
        <f>SUM(T8:T22)</f>
        <v>1514.5499999999997</v>
      </c>
      <c r="U23" s="151">
        <f t="shared" si="10"/>
        <v>0</v>
      </c>
      <c r="V23" s="151">
        <f aca="true" t="shared" si="11" ref="V23:AD23">SUM(V8:V22)</f>
        <v>1599.43</v>
      </c>
      <c r="W23" s="151">
        <f t="shared" si="11"/>
        <v>1599.43</v>
      </c>
      <c r="X23" s="151">
        <f t="shared" si="11"/>
        <v>0</v>
      </c>
      <c r="Y23" s="151">
        <f>SUM(Y8:Y22)</f>
        <v>1739.2789999999998</v>
      </c>
      <c r="Z23" s="151">
        <f>SUM(Z8:Z22)</f>
        <v>1739.2789999999998</v>
      </c>
      <c r="AA23" s="151">
        <f>SUM(AA8:AA22)</f>
        <v>0</v>
      </c>
      <c r="AB23" s="151">
        <f t="shared" si="11"/>
        <v>1739.2789999999998</v>
      </c>
      <c r="AC23" s="151">
        <f t="shared" si="11"/>
        <v>1739.2789999999998</v>
      </c>
      <c r="AD23" s="151">
        <f t="shared" si="11"/>
        <v>0</v>
      </c>
      <c r="AE23" s="151">
        <f aca="true" t="shared" si="12" ref="AE23:AJ23">SUM(AE8:AE22)</f>
        <v>1801.4099999999999</v>
      </c>
      <c r="AF23" s="151">
        <f t="shared" si="12"/>
        <v>1801.4099999999999</v>
      </c>
      <c r="AG23" s="151">
        <f t="shared" si="12"/>
        <v>0</v>
      </c>
      <c r="AH23" s="151">
        <f t="shared" si="12"/>
        <v>1938.8</v>
      </c>
      <c r="AI23" s="151">
        <f t="shared" si="12"/>
        <v>1938.8</v>
      </c>
      <c r="AJ23" s="151">
        <f t="shared" si="12"/>
        <v>0</v>
      </c>
      <c r="AK23" s="223"/>
      <c r="AL23" s="198"/>
      <c r="AM23" s="199"/>
      <c r="AN23" s="199"/>
      <c r="AO23" s="199"/>
    </row>
    <row r="24" spans="38:41" ht="15">
      <c r="AL24" s="124"/>
      <c r="AM24" s="124"/>
      <c r="AN24" s="124"/>
      <c r="AO24" s="124"/>
    </row>
    <row r="25" spans="2:28" ht="15">
      <c r="B25" s="249"/>
      <c r="AB25" s="249" t="s">
        <v>136</v>
      </c>
    </row>
    <row r="26" ht="15">
      <c r="C26" s="128"/>
    </row>
    <row r="28" ht="15">
      <c r="C28" s="195"/>
    </row>
    <row r="29" ht="15">
      <c r="C29" s="195"/>
    </row>
    <row r="30" ht="15">
      <c r="C30" s="195"/>
    </row>
    <row r="31" ht="15">
      <c r="C31" s="195"/>
    </row>
  </sheetData>
  <sheetProtection/>
  <mergeCells count="39">
    <mergeCell ref="D6:D7"/>
    <mergeCell ref="G5:I5"/>
    <mergeCell ref="P5:R5"/>
    <mergeCell ref="P6:P7"/>
    <mergeCell ref="Q6:R6"/>
    <mergeCell ref="M6:M7"/>
    <mergeCell ref="N6:O6"/>
    <mergeCell ref="AB5:AD5"/>
    <mergeCell ref="AB6:AB7"/>
    <mergeCell ref="AC6:AD6"/>
    <mergeCell ref="W6:X6"/>
    <mergeCell ref="H6:I6"/>
    <mergeCell ref="M5:O5"/>
    <mergeCell ref="B2:AK2"/>
    <mergeCell ref="AK5:AK7"/>
    <mergeCell ref="J5:L5"/>
    <mergeCell ref="J6:J7"/>
    <mergeCell ref="K6:L6"/>
    <mergeCell ref="S5:U5"/>
    <mergeCell ref="S6:S7"/>
    <mergeCell ref="Y5:AA5"/>
    <mergeCell ref="Y6:Y7"/>
    <mergeCell ref="Z6:AA6"/>
    <mergeCell ref="A5:A7"/>
    <mergeCell ref="B5:B7"/>
    <mergeCell ref="C5:E5"/>
    <mergeCell ref="F5:F7"/>
    <mergeCell ref="C6:C7"/>
    <mergeCell ref="V5:X5"/>
    <mergeCell ref="V6:V7"/>
    <mergeCell ref="T6:U6"/>
    <mergeCell ref="G6:G7"/>
    <mergeCell ref="E6:E7"/>
    <mergeCell ref="AH5:AJ5"/>
    <mergeCell ref="AH6:AH7"/>
    <mergeCell ref="AI6:AJ6"/>
    <mergeCell ref="AE5:AG5"/>
    <mergeCell ref="AE6:AE7"/>
    <mergeCell ref="AF6:A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32"/>
  <sheetViews>
    <sheetView zoomScaleSheetLayoutView="100" zoomScalePageLayoutView="0" workbookViewId="0" topLeftCell="A1">
      <pane xSplit="6" ySplit="6" topLeftCell="AH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I32" sqref="AI32"/>
    </sheetView>
  </sheetViews>
  <sheetFormatPr defaultColWidth="9.140625" defaultRowHeight="15" outlineLevelCol="1"/>
  <cols>
    <col min="1" max="1" width="5.00390625" style="45" customWidth="1"/>
    <col min="2" max="2" width="28.57421875" style="45" bestFit="1" customWidth="1"/>
    <col min="3" max="3" width="20.8515625" style="45" bestFit="1" customWidth="1"/>
    <col min="4" max="4" width="9.140625" style="60" customWidth="1"/>
    <col min="5" max="6" width="8.7109375" style="60" customWidth="1"/>
    <col min="7" max="33" width="12.8515625" style="200" hidden="1" customWidth="1" outlineLevel="1"/>
    <col min="34" max="34" width="12.8515625" style="200" customWidth="1" collapsed="1"/>
    <col min="35" max="36" width="12.8515625" style="200" customWidth="1"/>
    <col min="37" max="37" width="15.28125" style="129" customWidth="1"/>
    <col min="38" max="16384" width="9.140625" style="45" customWidth="1"/>
  </cols>
  <sheetData>
    <row r="1" spans="2:37" ht="15">
      <c r="B1" s="310" t="s">
        <v>10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</row>
    <row r="2" spans="3:6" ht="38.25" customHeight="1">
      <c r="C2" s="8"/>
      <c r="D2" s="369"/>
      <c r="E2" s="369"/>
      <c r="F2" s="369"/>
    </row>
    <row r="3" spans="7:37" ht="15"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81" t="s">
        <v>9</v>
      </c>
    </row>
    <row r="4" spans="1:37" ht="29.25" customHeight="1">
      <c r="A4" s="295" t="s">
        <v>0</v>
      </c>
      <c r="B4" s="295" t="s">
        <v>12</v>
      </c>
      <c r="C4" s="295" t="s">
        <v>1</v>
      </c>
      <c r="D4" s="295"/>
      <c r="E4" s="295"/>
      <c r="F4" s="287" t="s">
        <v>61</v>
      </c>
      <c r="G4" s="367" t="s">
        <v>122</v>
      </c>
      <c r="H4" s="367"/>
      <c r="I4" s="367"/>
      <c r="J4" s="367" t="s">
        <v>123</v>
      </c>
      <c r="K4" s="367"/>
      <c r="L4" s="367"/>
      <c r="M4" s="367" t="s">
        <v>125</v>
      </c>
      <c r="N4" s="367"/>
      <c r="O4" s="367"/>
      <c r="P4" s="367" t="s">
        <v>126</v>
      </c>
      <c r="Q4" s="367"/>
      <c r="R4" s="367"/>
      <c r="S4" s="367" t="s">
        <v>128</v>
      </c>
      <c r="T4" s="367"/>
      <c r="U4" s="367"/>
      <c r="V4" s="367" t="s">
        <v>131</v>
      </c>
      <c r="W4" s="367"/>
      <c r="X4" s="367"/>
      <c r="Y4" s="367" t="s">
        <v>132</v>
      </c>
      <c r="Z4" s="367"/>
      <c r="AA4" s="367"/>
      <c r="AB4" s="367" t="s">
        <v>133</v>
      </c>
      <c r="AC4" s="367"/>
      <c r="AD4" s="367"/>
      <c r="AE4" s="367" t="s">
        <v>137</v>
      </c>
      <c r="AF4" s="367"/>
      <c r="AG4" s="367"/>
      <c r="AH4" s="367" t="s">
        <v>141</v>
      </c>
      <c r="AI4" s="367"/>
      <c r="AJ4" s="367"/>
      <c r="AK4" s="370" t="s">
        <v>89</v>
      </c>
    </row>
    <row r="5" spans="1:37" ht="13.5" customHeight="1">
      <c r="A5" s="295"/>
      <c r="B5" s="295"/>
      <c r="C5" s="295" t="s">
        <v>2</v>
      </c>
      <c r="D5" s="295" t="s">
        <v>3</v>
      </c>
      <c r="E5" s="295" t="s">
        <v>4</v>
      </c>
      <c r="F5" s="288"/>
      <c r="G5" s="368" t="s">
        <v>5</v>
      </c>
      <c r="H5" s="365" t="s">
        <v>11</v>
      </c>
      <c r="I5" s="366"/>
      <c r="J5" s="368" t="s">
        <v>5</v>
      </c>
      <c r="K5" s="365" t="s">
        <v>11</v>
      </c>
      <c r="L5" s="366"/>
      <c r="M5" s="368" t="s">
        <v>5</v>
      </c>
      <c r="N5" s="365" t="s">
        <v>11</v>
      </c>
      <c r="O5" s="366"/>
      <c r="P5" s="368" t="s">
        <v>5</v>
      </c>
      <c r="Q5" s="365" t="s">
        <v>11</v>
      </c>
      <c r="R5" s="366"/>
      <c r="S5" s="368" t="s">
        <v>5</v>
      </c>
      <c r="T5" s="365" t="s">
        <v>11</v>
      </c>
      <c r="U5" s="366"/>
      <c r="V5" s="368" t="s">
        <v>5</v>
      </c>
      <c r="W5" s="365" t="s">
        <v>11</v>
      </c>
      <c r="X5" s="366"/>
      <c r="Y5" s="368" t="s">
        <v>5</v>
      </c>
      <c r="Z5" s="365" t="s">
        <v>11</v>
      </c>
      <c r="AA5" s="366"/>
      <c r="AB5" s="368" t="s">
        <v>5</v>
      </c>
      <c r="AC5" s="365" t="s">
        <v>11</v>
      </c>
      <c r="AD5" s="366"/>
      <c r="AE5" s="368" t="s">
        <v>5</v>
      </c>
      <c r="AF5" s="365" t="s">
        <v>11</v>
      </c>
      <c r="AG5" s="366"/>
      <c r="AH5" s="368" t="s">
        <v>5</v>
      </c>
      <c r="AI5" s="365" t="s">
        <v>11</v>
      </c>
      <c r="AJ5" s="366"/>
      <c r="AK5" s="371"/>
    </row>
    <row r="6" spans="1:37" ht="45">
      <c r="A6" s="295"/>
      <c r="B6" s="295"/>
      <c r="C6" s="295"/>
      <c r="D6" s="295"/>
      <c r="E6" s="295"/>
      <c r="F6" s="289"/>
      <c r="G6" s="368"/>
      <c r="H6" s="202" t="s">
        <v>6</v>
      </c>
      <c r="I6" s="202" t="s">
        <v>7</v>
      </c>
      <c r="J6" s="368"/>
      <c r="K6" s="202" t="s">
        <v>6</v>
      </c>
      <c r="L6" s="202" t="s">
        <v>7</v>
      </c>
      <c r="M6" s="368"/>
      <c r="N6" s="202" t="s">
        <v>6</v>
      </c>
      <c r="O6" s="202" t="s">
        <v>7</v>
      </c>
      <c r="P6" s="368"/>
      <c r="Q6" s="202" t="s">
        <v>6</v>
      </c>
      <c r="R6" s="202" t="s">
        <v>7</v>
      </c>
      <c r="S6" s="368"/>
      <c r="T6" s="202" t="s">
        <v>6</v>
      </c>
      <c r="U6" s="202" t="s">
        <v>7</v>
      </c>
      <c r="V6" s="368"/>
      <c r="W6" s="202" t="s">
        <v>6</v>
      </c>
      <c r="X6" s="202" t="s">
        <v>7</v>
      </c>
      <c r="Y6" s="368"/>
      <c r="Z6" s="202" t="s">
        <v>6</v>
      </c>
      <c r="AA6" s="202" t="s">
        <v>7</v>
      </c>
      <c r="AB6" s="368"/>
      <c r="AC6" s="202" t="s">
        <v>6</v>
      </c>
      <c r="AD6" s="202" t="s">
        <v>7</v>
      </c>
      <c r="AE6" s="368"/>
      <c r="AF6" s="202" t="s">
        <v>6</v>
      </c>
      <c r="AG6" s="202" t="s">
        <v>7</v>
      </c>
      <c r="AH6" s="368"/>
      <c r="AI6" s="202" t="s">
        <v>6</v>
      </c>
      <c r="AJ6" s="202" t="s">
        <v>7</v>
      </c>
      <c r="AK6" s="372"/>
    </row>
    <row r="7" spans="1:37" ht="15" customHeight="1">
      <c r="A7" s="46">
        <v>1</v>
      </c>
      <c r="B7" s="46" t="s">
        <v>81</v>
      </c>
      <c r="C7" s="46" t="s">
        <v>28</v>
      </c>
      <c r="D7" s="52">
        <v>2</v>
      </c>
      <c r="E7" s="52"/>
      <c r="F7" s="47">
        <f>'[2]МКД'!$H$8</f>
        <v>16</v>
      </c>
      <c r="G7" s="43">
        <v>-0.209</v>
      </c>
      <c r="H7" s="43">
        <v>2.331</v>
      </c>
      <c r="I7" s="43">
        <v>-2.54</v>
      </c>
      <c r="J7" s="43">
        <v>-0.209</v>
      </c>
      <c r="K7" s="43">
        <v>2.331</v>
      </c>
      <c r="L7" s="43">
        <v>-2.54</v>
      </c>
      <c r="M7" s="43">
        <v>-0.209</v>
      </c>
      <c r="N7" s="43">
        <v>2.331</v>
      </c>
      <c r="O7" s="43">
        <v>-2.54</v>
      </c>
      <c r="P7" s="43">
        <v>-0.209</v>
      </c>
      <c r="Q7" s="43">
        <v>2.331</v>
      </c>
      <c r="R7" s="43">
        <v>-2.54</v>
      </c>
      <c r="S7" s="43">
        <v>-0.209</v>
      </c>
      <c r="T7" s="43">
        <v>2.331</v>
      </c>
      <c r="U7" s="43">
        <v>-2.54</v>
      </c>
      <c r="V7" s="43">
        <v>-0.209</v>
      </c>
      <c r="W7" s="43">
        <v>2.331</v>
      </c>
      <c r="X7" s="43">
        <v>-2.54</v>
      </c>
      <c r="Y7" s="43">
        <v>-0.209</v>
      </c>
      <c r="Z7" s="43">
        <v>2.331</v>
      </c>
      <c r="AA7" s="43">
        <v>-2.54</v>
      </c>
      <c r="AB7" s="43">
        <v>-0.209</v>
      </c>
      <c r="AC7" s="43">
        <v>2.331</v>
      </c>
      <c r="AD7" s="43">
        <v>-2.54</v>
      </c>
      <c r="AE7" s="43">
        <f>AF7+AG7</f>
        <v>-0.20900000000000007</v>
      </c>
      <c r="AF7" s="43">
        <f>2331/1000</f>
        <v>2.331</v>
      </c>
      <c r="AG7" s="43">
        <f>-2540/1000</f>
        <v>-2.54</v>
      </c>
      <c r="AH7" s="43">
        <f>AI7+AJ7</f>
        <v>-0.20900000000000007</v>
      </c>
      <c r="AI7" s="43">
        <v>2.331</v>
      </c>
      <c r="AJ7" s="43">
        <v>-2.54</v>
      </c>
      <c r="AK7" s="203">
        <f>AH7/F7</f>
        <v>-0.013062500000000005</v>
      </c>
    </row>
    <row r="8" spans="1:37" ht="15">
      <c r="A8" s="46">
        <f>A7+1</f>
        <v>2</v>
      </c>
      <c r="B8" s="46" t="s">
        <v>81</v>
      </c>
      <c r="C8" s="46" t="s">
        <v>28</v>
      </c>
      <c r="D8" s="52">
        <v>6</v>
      </c>
      <c r="E8" s="52"/>
      <c r="F8" s="47">
        <f>'[2]МКД'!$H$10</f>
        <v>12</v>
      </c>
      <c r="G8" s="43">
        <v>15.25</v>
      </c>
      <c r="H8" s="43">
        <v>7.799</v>
      </c>
      <c r="I8" s="43">
        <v>7.451</v>
      </c>
      <c r="J8" s="43">
        <v>15.25</v>
      </c>
      <c r="K8" s="43">
        <v>7.799</v>
      </c>
      <c r="L8" s="43">
        <v>7.451</v>
      </c>
      <c r="M8" s="43">
        <v>15.25</v>
      </c>
      <c r="N8" s="43">
        <v>7.799</v>
      </c>
      <c r="O8" s="43">
        <v>7.451</v>
      </c>
      <c r="P8" s="43">
        <v>15.25</v>
      </c>
      <c r="Q8" s="43">
        <v>7.799</v>
      </c>
      <c r="R8" s="43">
        <v>7.451</v>
      </c>
      <c r="S8" s="43">
        <v>15.25</v>
      </c>
      <c r="T8" s="43">
        <v>7.799</v>
      </c>
      <c r="U8" s="43">
        <v>7.451</v>
      </c>
      <c r="V8" s="43">
        <v>15.25</v>
      </c>
      <c r="W8" s="43">
        <v>7.799</v>
      </c>
      <c r="X8" s="43">
        <v>7.451</v>
      </c>
      <c r="Y8" s="43">
        <v>15.25</v>
      </c>
      <c r="Z8" s="43">
        <v>7.799</v>
      </c>
      <c r="AA8" s="43">
        <v>7.451</v>
      </c>
      <c r="AB8" s="43">
        <v>15.25</v>
      </c>
      <c r="AC8" s="43">
        <v>7.799</v>
      </c>
      <c r="AD8" s="43">
        <v>7.451</v>
      </c>
      <c r="AE8" s="43">
        <f aca="true" t="shared" si="0" ref="AE8:AE31">AF8+AG8</f>
        <v>15.25</v>
      </c>
      <c r="AF8" s="43">
        <v>7.799</v>
      </c>
      <c r="AG8" s="43">
        <v>7.451</v>
      </c>
      <c r="AH8" s="43">
        <f aca="true" t="shared" si="1" ref="AH8:AH31">AI8+AJ8</f>
        <v>15.25</v>
      </c>
      <c r="AI8" s="43">
        <v>7.799</v>
      </c>
      <c r="AJ8" s="43">
        <v>7.451</v>
      </c>
      <c r="AK8" s="203">
        <f aca="true" t="shared" si="2" ref="AK8:AK31">AH8/F8</f>
        <v>1.2708333333333333</v>
      </c>
    </row>
    <row r="9" spans="1:37" ht="15">
      <c r="A9" s="46">
        <f aca="true" t="shared" si="3" ref="A9:A31">A8+1</f>
        <v>3</v>
      </c>
      <c r="B9" s="46" t="s">
        <v>81</v>
      </c>
      <c r="C9" s="46" t="s">
        <v>28</v>
      </c>
      <c r="D9" s="52">
        <v>10</v>
      </c>
      <c r="E9" s="52"/>
      <c r="F9" s="47">
        <f>'[2]МКД'!$H$13</f>
        <v>13</v>
      </c>
      <c r="G9" s="43">
        <v>36.846000000000004</v>
      </c>
      <c r="H9" s="43">
        <v>9.421</v>
      </c>
      <c r="I9" s="43">
        <v>27.425</v>
      </c>
      <c r="J9" s="43">
        <v>36.846000000000004</v>
      </c>
      <c r="K9" s="43">
        <v>9.421</v>
      </c>
      <c r="L9" s="43">
        <v>27.425</v>
      </c>
      <c r="M9" s="43">
        <v>36.846000000000004</v>
      </c>
      <c r="N9" s="43">
        <v>9.421</v>
      </c>
      <c r="O9" s="43">
        <v>27.425</v>
      </c>
      <c r="P9" s="43">
        <v>36.846000000000004</v>
      </c>
      <c r="Q9" s="43">
        <v>9.421</v>
      </c>
      <c r="R9" s="43">
        <v>27.425</v>
      </c>
      <c r="S9" s="43">
        <v>36.846000000000004</v>
      </c>
      <c r="T9" s="43">
        <v>9.421</v>
      </c>
      <c r="U9" s="43">
        <v>27.425</v>
      </c>
      <c r="V9" s="43">
        <v>36.846000000000004</v>
      </c>
      <c r="W9" s="43">
        <v>9.421</v>
      </c>
      <c r="X9" s="43">
        <v>27.425</v>
      </c>
      <c r="Y9" s="43">
        <v>36.846000000000004</v>
      </c>
      <c r="Z9" s="43">
        <v>9.421</v>
      </c>
      <c r="AA9" s="43">
        <v>27.425</v>
      </c>
      <c r="AB9" s="43">
        <v>36.846000000000004</v>
      </c>
      <c r="AC9" s="43">
        <v>9.421</v>
      </c>
      <c r="AD9" s="43">
        <v>27.425</v>
      </c>
      <c r="AE9" s="43">
        <f t="shared" si="0"/>
        <v>36.846000000000004</v>
      </c>
      <c r="AF9" s="43">
        <v>9.421</v>
      </c>
      <c r="AG9" s="43">
        <v>27.425</v>
      </c>
      <c r="AH9" s="43">
        <f t="shared" si="1"/>
        <v>36.846000000000004</v>
      </c>
      <c r="AI9" s="43">
        <v>9.421</v>
      </c>
      <c r="AJ9" s="43">
        <v>27.425</v>
      </c>
      <c r="AK9" s="203">
        <f t="shared" si="2"/>
        <v>2.8343076923076924</v>
      </c>
    </row>
    <row r="10" spans="1:37" ht="15">
      <c r="A10" s="46">
        <f t="shared" si="3"/>
        <v>4</v>
      </c>
      <c r="B10" s="46" t="s">
        <v>81</v>
      </c>
      <c r="C10" s="46" t="s">
        <v>28</v>
      </c>
      <c r="D10" s="52">
        <v>14</v>
      </c>
      <c r="E10" s="52"/>
      <c r="F10" s="47">
        <f>'[2]МКД'!$H$15</f>
        <v>24</v>
      </c>
      <c r="G10" s="43">
        <v>0.6719999999999997</v>
      </c>
      <c r="H10" s="43">
        <v>3.401</v>
      </c>
      <c r="I10" s="43">
        <v>-2.729</v>
      </c>
      <c r="J10" s="43">
        <v>0.6719999999999997</v>
      </c>
      <c r="K10" s="43">
        <v>3.401</v>
      </c>
      <c r="L10" s="43">
        <v>-2.729</v>
      </c>
      <c r="M10" s="43">
        <v>0.6719999999999997</v>
      </c>
      <c r="N10" s="43">
        <v>3.401</v>
      </c>
      <c r="O10" s="43">
        <v>-2.729</v>
      </c>
      <c r="P10" s="43">
        <v>0.6719999999999997</v>
      </c>
      <c r="Q10" s="43">
        <v>3.401</v>
      </c>
      <c r="R10" s="43">
        <v>-2.729</v>
      </c>
      <c r="S10" s="43">
        <v>0.6719999999999997</v>
      </c>
      <c r="T10" s="43">
        <v>3.401</v>
      </c>
      <c r="U10" s="43">
        <v>-2.729</v>
      </c>
      <c r="V10" s="43">
        <v>0.6719999999999997</v>
      </c>
      <c r="W10" s="43">
        <v>3.401</v>
      </c>
      <c r="X10" s="43">
        <v>-2.729</v>
      </c>
      <c r="Y10" s="43">
        <v>0.6719999999999997</v>
      </c>
      <c r="Z10" s="43">
        <v>3.401</v>
      </c>
      <c r="AA10" s="43">
        <v>-2.729</v>
      </c>
      <c r="AB10" s="43">
        <v>0.6719999999999997</v>
      </c>
      <c r="AC10" s="43">
        <v>3.401</v>
      </c>
      <c r="AD10" s="43">
        <v>-2.729</v>
      </c>
      <c r="AE10" s="43">
        <f t="shared" si="0"/>
        <v>0.6719999999999997</v>
      </c>
      <c r="AF10" s="43">
        <v>3.401</v>
      </c>
      <c r="AG10" s="43">
        <v>-2.729</v>
      </c>
      <c r="AH10" s="43">
        <f t="shared" si="1"/>
        <v>0.6719999999999997</v>
      </c>
      <c r="AI10" s="43">
        <v>3.401</v>
      </c>
      <c r="AJ10" s="43">
        <v>-2.729</v>
      </c>
      <c r="AK10" s="203">
        <f t="shared" si="2"/>
        <v>0.027999999999999987</v>
      </c>
    </row>
    <row r="11" spans="1:37" ht="15">
      <c r="A11" s="46">
        <f t="shared" si="3"/>
        <v>5</v>
      </c>
      <c r="B11" s="46" t="s">
        <v>81</v>
      </c>
      <c r="C11" s="46" t="s">
        <v>28</v>
      </c>
      <c r="D11" s="52">
        <v>16</v>
      </c>
      <c r="E11" s="52"/>
      <c r="F11" s="47">
        <f>'[2]МКД'!$H$16</f>
        <v>16</v>
      </c>
      <c r="G11" s="43">
        <v>13.612</v>
      </c>
      <c r="H11" s="43">
        <v>6.801</v>
      </c>
      <c r="I11" s="43">
        <v>6.811</v>
      </c>
      <c r="J11" s="43">
        <v>13.612</v>
      </c>
      <c r="K11" s="43">
        <v>6.801</v>
      </c>
      <c r="L11" s="43">
        <v>6.811</v>
      </c>
      <c r="M11" s="43">
        <v>13.612</v>
      </c>
      <c r="N11" s="43">
        <v>6.801</v>
      </c>
      <c r="O11" s="43">
        <v>6.811</v>
      </c>
      <c r="P11" s="43">
        <v>13.612</v>
      </c>
      <c r="Q11" s="43">
        <v>6.801</v>
      </c>
      <c r="R11" s="43">
        <v>6.811</v>
      </c>
      <c r="S11" s="43">
        <v>13.612</v>
      </c>
      <c r="T11" s="43">
        <v>6.801</v>
      </c>
      <c r="U11" s="43">
        <v>6.811</v>
      </c>
      <c r="V11" s="43">
        <v>13.612</v>
      </c>
      <c r="W11" s="43">
        <v>6.801</v>
      </c>
      <c r="X11" s="43">
        <v>6.811</v>
      </c>
      <c r="Y11" s="43">
        <v>13.612</v>
      </c>
      <c r="Z11" s="43">
        <v>6.801</v>
      </c>
      <c r="AA11" s="43">
        <v>6.811</v>
      </c>
      <c r="AB11" s="43">
        <v>13.612</v>
      </c>
      <c r="AC11" s="43">
        <v>6.801</v>
      </c>
      <c r="AD11" s="43">
        <v>6.811</v>
      </c>
      <c r="AE11" s="43">
        <f t="shared" si="0"/>
        <v>13.612</v>
      </c>
      <c r="AF11" s="43">
        <v>6.801</v>
      </c>
      <c r="AG11" s="43">
        <v>6.811</v>
      </c>
      <c r="AH11" s="43">
        <f t="shared" si="1"/>
        <v>13.612</v>
      </c>
      <c r="AI11" s="43">
        <v>6.801</v>
      </c>
      <c r="AJ11" s="43">
        <v>6.811</v>
      </c>
      <c r="AK11" s="203">
        <f t="shared" si="2"/>
        <v>0.85075</v>
      </c>
    </row>
    <row r="12" spans="1:37" ht="15">
      <c r="A12" s="46">
        <f t="shared" si="3"/>
        <v>6</v>
      </c>
      <c r="B12" s="46" t="s">
        <v>81</v>
      </c>
      <c r="C12" s="46" t="s">
        <v>28</v>
      </c>
      <c r="D12" s="52">
        <v>8</v>
      </c>
      <c r="E12" s="52"/>
      <c r="F12" s="47">
        <f>'[2]МКД'!$H$12</f>
        <v>12</v>
      </c>
      <c r="G12" s="43">
        <v>27.616</v>
      </c>
      <c r="H12" s="43">
        <v>8.13</v>
      </c>
      <c r="I12" s="43">
        <v>19.486</v>
      </c>
      <c r="J12" s="43">
        <v>27.616</v>
      </c>
      <c r="K12" s="43">
        <v>8.13</v>
      </c>
      <c r="L12" s="43">
        <v>19.486</v>
      </c>
      <c r="M12" s="43">
        <v>27.616</v>
      </c>
      <c r="N12" s="43">
        <v>8.13</v>
      </c>
      <c r="O12" s="43">
        <v>19.486</v>
      </c>
      <c r="P12" s="43">
        <v>27.616</v>
      </c>
      <c r="Q12" s="43">
        <v>8.13</v>
      </c>
      <c r="R12" s="43">
        <v>19.486</v>
      </c>
      <c r="S12" s="43">
        <v>27.616</v>
      </c>
      <c r="T12" s="43">
        <v>8.13</v>
      </c>
      <c r="U12" s="43">
        <v>19.486</v>
      </c>
      <c r="V12" s="43">
        <v>27.616</v>
      </c>
      <c r="W12" s="43">
        <v>8.13</v>
      </c>
      <c r="X12" s="43">
        <v>19.486</v>
      </c>
      <c r="Y12" s="43">
        <v>27.616</v>
      </c>
      <c r="Z12" s="43">
        <v>8.13</v>
      </c>
      <c r="AA12" s="43">
        <v>19.486</v>
      </c>
      <c r="AB12" s="43">
        <v>27.616</v>
      </c>
      <c r="AC12" s="43">
        <v>8.13</v>
      </c>
      <c r="AD12" s="43">
        <v>19.486</v>
      </c>
      <c r="AE12" s="43">
        <f t="shared" si="0"/>
        <v>27.616</v>
      </c>
      <c r="AF12" s="43">
        <v>8.13</v>
      </c>
      <c r="AG12" s="43">
        <v>19.486</v>
      </c>
      <c r="AH12" s="43">
        <f t="shared" si="1"/>
        <v>27.616</v>
      </c>
      <c r="AI12" s="43">
        <v>8.13</v>
      </c>
      <c r="AJ12" s="43">
        <v>19.486</v>
      </c>
      <c r="AK12" s="203">
        <f t="shared" si="2"/>
        <v>2.3013333333333335</v>
      </c>
    </row>
    <row r="13" spans="1:37" ht="15" customHeight="1">
      <c r="A13" s="46">
        <f t="shared" si="3"/>
        <v>7</v>
      </c>
      <c r="B13" s="46" t="s">
        <v>81</v>
      </c>
      <c r="C13" s="46" t="s">
        <v>16</v>
      </c>
      <c r="D13" s="52">
        <v>5</v>
      </c>
      <c r="E13" s="52"/>
      <c r="F13" s="47">
        <f>'[2]МКД'!$H$167</f>
        <v>58</v>
      </c>
      <c r="G13" s="43">
        <v>8.509</v>
      </c>
      <c r="H13" s="43">
        <v>6.074</v>
      </c>
      <c r="I13" s="43">
        <v>2.435</v>
      </c>
      <c r="J13" s="43">
        <v>8.509</v>
      </c>
      <c r="K13" s="43">
        <v>6.074</v>
      </c>
      <c r="L13" s="43">
        <v>2.435</v>
      </c>
      <c r="M13" s="43">
        <v>8.509</v>
      </c>
      <c r="N13" s="43">
        <v>6.074</v>
      </c>
      <c r="O13" s="43">
        <v>2.435</v>
      </c>
      <c r="P13" s="43">
        <v>8.509</v>
      </c>
      <c r="Q13" s="43">
        <v>6.074</v>
      </c>
      <c r="R13" s="43">
        <v>2.435</v>
      </c>
      <c r="S13" s="43">
        <v>8.509</v>
      </c>
      <c r="T13" s="43">
        <v>6.074</v>
      </c>
      <c r="U13" s="43">
        <v>2.435</v>
      </c>
      <c r="V13" s="43">
        <v>8.509</v>
      </c>
      <c r="W13" s="43">
        <v>6.074</v>
      </c>
      <c r="X13" s="43">
        <v>2.435</v>
      </c>
      <c r="Y13" s="43">
        <v>8.509</v>
      </c>
      <c r="Z13" s="43">
        <v>6.074</v>
      </c>
      <c r="AA13" s="43">
        <v>2.435</v>
      </c>
      <c r="AB13" s="43">
        <v>8.509</v>
      </c>
      <c r="AC13" s="43">
        <v>6.074</v>
      </c>
      <c r="AD13" s="43">
        <v>2.435</v>
      </c>
      <c r="AE13" s="43">
        <f t="shared" si="0"/>
        <v>8.509</v>
      </c>
      <c r="AF13" s="43">
        <v>6.074</v>
      </c>
      <c r="AG13" s="43">
        <v>2.435</v>
      </c>
      <c r="AH13" s="43">
        <f t="shared" si="1"/>
        <v>8.509</v>
      </c>
      <c r="AI13" s="43">
        <v>6.074</v>
      </c>
      <c r="AJ13" s="43">
        <v>2.435</v>
      </c>
      <c r="AK13" s="203">
        <f t="shared" si="2"/>
        <v>0.14670689655172414</v>
      </c>
    </row>
    <row r="14" spans="1:37" ht="15">
      <c r="A14" s="46">
        <f t="shared" si="3"/>
        <v>8</v>
      </c>
      <c r="B14" s="46" t="s">
        <v>81</v>
      </c>
      <c r="C14" s="46" t="s">
        <v>16</v>
      </c>
      <c r="D14" s="52">
        <v>20</v>
      </c>
      <c r="E14" s="52"/>
      <c r="F14" s="47">
        <f>'[2]МКД'!$H$168</f>
        <v>19</v>
      </c>
      <c r="G14" s="43">
        <v>39.84</v>
      </c>
      <c r="H14" s="43">
        <v>19.716</v>
      </c>
      <c r="I14" s="43">
        <v>20.124000000000002</v>
      </c>
      <c r="J14" s="43">
        <v>39.84</v>
      </c>
      <c r="K14" s="43">
        <v>19.716</v>
      </c>
      <c r="L14" s="43">
        <v>20.124000000000002</v>
      </c>
      <c r="M14" s="43">
        <v>39.84</v>
      </c>
      <c r="N14" s="43">
        <v>19.716</v>
      </c>
      <c r="O14" s="43">
        <v>20.124000000000002</v>
      </c>
      <c r="P14" s="43">
        <v>39.84</v>
      </c>
      <c r="Q14" s="43">
        <v>19.716</v>
      </c>
      <c r="R14" s="43">
        <v>20.124000000000002</v>
      </c>
      <c r="S14" s="43">
        <v>39.84</v>
      </c>
      <c r="T14" s="43">
        <v>19.716</v>
      </c>
      <c r="U14" s="43">
        <v>20.124000000000002</v>
      </c>
      <c r="V14" s="43">
        <v>39.84</v>
      </c>
      <c r="W14" s="43">
        <v>19.716</v>
      </c>
      <c r="X14" s="43">
        <v>20.124000000000002</v>
      </c>
      <c r="Y14" s="43">
        <v>39.84</v>
      </c>
      <c r="Z14" s="43">
        <v>19.716</v>
      </c>
      <c r="AA14" s="43">
        <v>20.124000000000002</v>
      </c>
      <c r="AB14" s="43">
        <v>39.84</v>
      </c>
      <c r="AC14" s="43">
        <v>19.716</v>
      </c>
      <c r="AD14" s="43">
        <v>20.124000000000002</v>
      </c>
      <c r="AE14" s="43">
        <f t="shared" si="0"/>
        <v>39.84</v>
      </c>
      <c r="AF14" s="43">
        <v>19.716</v>
      </c>
      <c r="AG14" s="43">
        <v>20.124</v>
      </c>
      <c r="AH14" s="43">
        <f t="shared" si="1"/>
        <v>39.84</v>
      </c>
      <c r="AI14" s="43">
        <v>19.716</v>
      </c>
      <c r="AJ14" s="43">
        <v>20.124</v>
      </c>
      <c r="AK14" s="203">
        <f t="shared" si="2"/>
        <v>2.0968421052631583</v>
      </c>
    </row>
    <row r="15" spans="1:37" ht="15">
      <c r="A15" s="46">
        <f t="shared" si="3"/>
        <v>9</v>
      </c>
      <c r="B15" s="46" t="s">
        <v>81</v>
      </c>
      <c r="C15" s="46" t="s">
        <v>16</v>
      </c>
      <c r="D15" s="52">
        <v>31</v>
      </c>
      <c r="E15" s="52" t="s">
        <v>82</v>
      </c>
      <c r="F15" s="47">
        <f>'[2]МКД'!$H$169</f>
        <v>60</v>
      </c>
      <c r="G15" s="43">
        <v>68.58</v>
      </c>
      <c r="H15" s="43">
        <v>32.6</v>
      </c>
      <c r="I15" s="43">
        <v>35.98</v>
      </c>
      <c r="J15" s="43">
        <v>68.58</v>
      </c>
      <c r="K15" s="43">
        <v>32.6</v>
      </c>
      <c r="L15" s="43">
        <v>35.98</v>
      </c>
      <c r="M15" s="43">
        <v>68.58</v>
      </c>
      <c r="N15" s="43">
        <v>32.6</v>
      </c>
      <c r="O15" s="43">
        <v>35.98</v>
      </c>
      <c r="P15" s="43">
        <v>68.58</v>
      </c>
      <c r="Q15" s="43">
        <v>32.6</v>
      </c>
      <c r="R15" s="43">
        <v>35.98</v>
      </c>
      <c r="S15" s="43">
        <v>68.58</v>
      </c>
      <c r="T15" s="43">
        <v>32.6</v>
      </c>
      <c r="U15" s="43">
        <v>35.98</v>
      </c>
      <c r="V15" s="43">
        <v>68.58</v>
      </c>
      <c r="W15" s="43">
        <v>32.6</v>
      </c>
      <c r="X15" s="43">
        <v>35.98</v>
      </c>
      <c r="Y15" s="43">
        <v>68.58</v>
      </c>
      <c r="Z15" s="43">
        <v>32.6</v>
      </c>
      <c r="AA15" s="43">
        <v>35.98</v>
      </c>
      <c r="AB15" s="43">
        <v>68.58</v>
      </c>
      <c r="AC15" s="43">
        <v>32.6</v>
      </c>
      <c r="AD15" s="43">
        <v>35.98</v>
      </c>
      <c r="AE15" s="43">
        <f t="shared" si="0"/>
        <v>68.58</v>
      </c>
      <c r="AF15" s="43">
        <v>32.6</v>
      </c>
      <c r="AG15" s="43">
        <v>35.98</v>
      </c>
      <c r="AH15" s="43">
        <f t="shared" si="1"/>
        <v>68.58</v>
      </c>
      <c r="AI15" s="43">
        <v>32.6</v>
      </c>
      <c r="AJ15" s="43">
        <v>35.98</v>
      </c>
      <c r="AK15" s="203">
        <f t="shared" si="2"/>
        <v>1.143</v>
      </c>
    </row>
    <row r="16" spans="1:37" ht="15">
      <c r="A16" s="46">
        <f t="shared" si="3"/>
        <v>10</v>
      </c>
      <c r="B16" s="46" t="s">
        <v>81</v>
      </c>
      <c r="C16" s="46" t="s">
        <v>16</v>
      </c>
      <c r="D16" s="52">
        <v>33</v>
      </c>
      <c r="E16" s="52"/>
      <c r="F16" s="47">
        <f>'[2]МКД'!$H$170</f>
        <v>60</v>
      </c>
      <c r="G16" s="43">
        <v>113.582</v>
      </c>
      <c r="H16" s="43">
        <v>37.533</v>
      </c>
      <c r="I16" s="43">
        <v>76.04899999999999</v>
      </c>
      <c r="J16" s="43">
        <v>113.582</v>
      </c>
      <c r="K16" s="43">
        <v>37.533</v>
      </c>
      <c r="L16" s="43">
        <v>76.04899999999999</v>
      </c>
      <c r="M16" s="43">
        <v>113.582</v>
      </c>
      <c r="N16" s="43">
        <v>37.533</v>
      </c>
      <c r="O16" s="43">
        <v>76.04899999999999</v>
      </c>
      <c r="P16" s="43">
        <v>113.582</v>
      </c>
      <c r="Q16" s="43">
        <v>37.533</v>
      </c>
      <c r="R16" s="43">
        <v>76.04899999999999</v>
      </c>
      <c r="S16" s="43">
        <v>113.582</v>
      </c>
      <c r="T16" s="43">
        <v>37.533</v>
      </c>
      <c r="U16" s="43">
        <v>76.04899999999999</v>
      </c>
      <c r="V16" s="43">
        <v>113.582</v>
      </c>
      <c r="W16" s="43">
        <v>37.533</v>
      </c>
      <c r="X16" s="43">
        <v>76.04899999999999</v>
      </c>
      <c r="Y16" s="43">
        <v>113.582</v>
      </c>
      <c r="Z16" s="43">
        <v>37.533</v>
      </c>
      <c r="AA16" s="43">
        <v>76.04899999999999</v>
      </c>
      <c r="AB16" s="43">
        <v>113.582</v>
      </c>
      <c r="AC16" s="43">
        <v>37.533</v>
      </c>
      <c r="AD16" s="43">
        <v>76.04899999999999</v>
      </c>
      <c r="AE16" s="43">
        <f t="shared" si="0"/>
        <v>113.58200000000001</v>
      </c>
      <c r="AF16" s="43">
        <v>37.533</v>
      </c>
      <c r="AG16" s="43">
        <v>76.049</v>
      </c>
      <c r="AH16" s="43">
        <f t="shared" si="1"/>
        <v>113.58200000000001</v>
      </c>
      <c r="AI16" s="43">
        <v>37.533</v>
      </c>
      <c r="AJ16" s="43">
        <v>76.049</v>
      </c>
      <c r="AK16" s="203">
        <f t="shared" si="2"/>
        <v>1.8930333333333336</v>
      </c>
    </row>
    <row r="17" spans="1:37" ht="15">
      <c r="A17" s="46">
        <f t="shared" si="3"/>
        <v>11</v>
      </c>
      <c r="B17" s="46" t="s">
        <v>81</v>
      </c>
      <c r="C17" s="46" t="s">
        <v>16</v>
      </c>
      <c r="D17" s="52">
        <v>41</v>
      </c>
      <c r="E17" s="52" t="s">
        <v>82</v>
      </c>
      <c r="F17" s="47">
        <f>'[2]МКД'!$H$173</f>
        <v>46</v>
      </c>
      <c r="G17" s="43">
        <v>36.764</v>
      </c>
      <c r="H17" s="43">
        <v>16.289</v>
      </c>
      <c r="I17" s="43">
        <v>20.475</v>
      </c>
      <c r="J17" s="43">
        <v>36.764</v>
      </c>
      <c r="K17" s="43">
        <v>16.289</v>
      </c>
      <c r="L17" s="43">
        <v>20.475</v>
      </c>
      <c r="M17" s="43">
        <v>36.764</v>
      </c>
      <c r="N17" s="43">
        <v>16.289</v>
      </c>
      <c r="O17" s="43">
        <v>20.475</v>
      </c>
      <c r="P17" s="43">
        <v>36.764</v>
      </c>
      <c r="Q17" s="43">
        <v>16.289</v>
      </c>
      <c r="R17" s="43">
        <v>20.475</v>
      </c>
      <c r="S17" s="43">
        <v>36.764</v>
      </c>
      <c r="T17" s="43">
        <v>16.289</v>
      </c>
      <c r="U17" s="43">
        <v>20.475</v>
      </c>
      <c r="V17" s="43">
        <v>36.764</v>
      </c>
      <c r="W17" s="43">
        <v>16.289</v>
      </c>
      <c r="X17" s="43">
        <v>20.475</v>
      </c>
      <c r="Y17" s="43">
        <v>36.764</v>
      </c>
      <c r="Z17" s="43">
        <v>16.289</v>
      </c>
      <c r="AA17" s="43">
        <v>20.475</v>
      </c>
      <c r="AB17" s="43">
        <v>36.764</v>
      </c>
      <c r="AC17" s="43">
        <v>16.289</v>
      </c>
      <c r="AD17" s="43">
        <v>20.475</v>
      </c>
      <c r="AE17" s="43">
        <f t="shared" si="0"/>
        <v>36.764</v>
      </c>
      <c r="AF17" s="43">
        <v>16.289</v>
      </c>
      <c r="AG17" s="43">
        <v>20.475</v>
      </c>
      <c r="AH17" s="43">
        <f t="shared" si="1"/>
        <v>36.764</v>
      </c>
      <c r="AI17" s="43">
        <v>16.289</v>
      </c>
      <c r="AJ17" s="43">
        <v>20.475</v>
      </c>
      <c r="AK17" s="203">
        <f t="shared" si="2"/>
        <v>0.7992173913043479</v>
      </c>
    </row>
    <row r="18" spans="1:37" s="132" customFormat="1" ht="15">
      <c r="A18" s="46">
        <f t="shared" si="3"/>
        <v>12</v>
      </c>
      <c r="B18" s="48" t="s">
        <v>81</v>
      </c>
      <c r="C18" s="48" t="s">
        <v>56</v>
      </c>
      <c r="D18" s="52">
        <v>3</v>
      </c>
      <c r="E18" s="52"/>
      <c r="F18" s="47">
        <f>'[2]МКД'!$H$76</f>
        <v>72</v>
      </c>
      <c r="G18" s="43">
        <v>312.71</v>
      </c>
      <c r="H18" s="43">
        <v>107.968</v>
      </c>
      <c r="I18" s="43">
        <v>204.74199999999996</v>
      </c>
      <c r="J18" s="43">
        <v>312.71</v>
      </c>
      <c r="K18" s="43">
        <v>107.968</v>
      </c>
      <c r="L18" s="43">
        <v>204.74199999999996</v>
      </c>
      <c r="M18" s="43">
        <v>312.71</v>
      </c>
      <c r="N18" s="43">
        <v>107.968</v>
      </c>
      <c r="O18" s="43">
        <v>204.74199999999996</v>
      </c>
      <c r="P18" s="43">
        <v>312.71</v>
      </c>
      <c r="Q18" s="43">
        <v>107.968</v>
      </c>
      <c r="R18" s="43">
        <v>204.74199999999996</v>
      </c>
      <c r="S18" s="43">
        <v>312.71</v>
      </c>
      <c r="T18" s="43">
        <v>107.968</v>
      </c>
      <c r="U18" s="43">
        <v>204.74199999999996</v>
      </c>
      <c r="V18" s="43">
        <v>312.71</v>
      </c>
      <c r="W18" s="43">
        <v>107.968</v>
      </c>
      <c r="X18" s="43">
        <v>204.74199999999996</v>
      </c>
      <c r="Y18" s="43">
        <v>312.71</v>
      </c>
      <c r="Z18" s="43">
        <v>107.968</v>
      </c>
      <c r="AA18" s="43">
        <v>204.74199999999996</v>
      </c>
      <c r="AB18" s="43">
        <v>312.71</v>
      </c>
      <c r="AC18" s="43">
        <v>107.968</v>
      </c>
      <c r="AD18" s="43">
        <v>204.74199999999996</v>
      </c>
      <c r="AE18" s="43">
        <f t="shared" si="0"/>
        <v>312.71</v>
      </c>
      <c r="AF18" s="43">
        <v>107.968</v>
      </c>
      <c r="AG18" s="43">
        <v>204.742</v>
      </c>
      <c r="AH18" s="43">
        <f t="shared" si="1"/>
        <v>312.71</v>
      </c>
      <c r="AI18" s="43">
        <v>107.968</v>
      </c>
      <c r="AJ18" s="43">
        <v>204.742</v>
      </c>
      <c r="AK18" s="203">
        <f t="shared" si="2"/>
        <v>4.343194444444444</v>
      </c>
    </row>
    <row r="19" spans="1:37" ht="15" customHeight="1">
      <c r="A19" s="46">
        <f t="shared" si="3"/>
        <v>13</v>
      </c>
      <c r="B19" s="46" t="s">
        <v>81</v>
      </c>
      <c r="C19" s="46" t="s">
        <v>71</v>
      </c>
      <c r="D19" s="52">
        <v>29</v>
      </c>
      <c r="E19" s="52"/>
      <c r="F19" s="47">
        <f>'[2]МКД'!$H$113</f>
        <v>18</v>
      </c>
      <c r="G19" s="43">
        <v>17.093</v>
      </c>
      <c r="H19" s="43">
        <v>14.663</v>
      </c>
      <c r="I19" s="43">
        <v>2.43</v>
      </c>
      <c r="J19" s="43">
        <v>17.093</v>
      </c>
      <c r="K19" s="43">
        <v>14.663</v>
      </c>
      <c r="L19" s="43">
        <v>2.43</v>
      </c>
      <c r="M19" s="43">
        <v>17.093</v>
      </c>
      <c r="N19" s="43">
        <v>14.663</v>
      </c>
      <c r="O19" s="43">
        <v>2.43</v>
      </c>
      <c r="P19" s="43">
        <v>17.093</v>
      </c>
      <c r="Q19" s="43">
        <v>14.663</v>
      </c>
      <c r="R19" s="43">
        <v>2.43</v>
      </c>
      <c r="S19" s="43">
        <v>17.093</v>
      </c>
      <c r="T19" s="43">
        <v>14.663</v>
      </c>
      <c r="U19" s="43">
        <v>2.43</v>
      </c>
      <c r="V19" s="43">
        <v>17.093</v>
      </c>
      <c r="W19" s="43">
        <v>14.663</v>
      </c>
      <c r="X19" s="43">
        <v>2.43</v>
      </c>
      <c r="Y19" s="43">
        <v>17.093</v>
      </c>
      <c r="Z19" s="43">
        <v>14.663</v>
      </c>
      <c r="AA19" s="43">
        <v>2.43</v>
      </c>
      <c r="AB19" s="43">
        <v>17.093</v>
      </c>
      <c r="AC19" s="43">
        <v>14.663</v>
      </c>
      <c r="AD19" s="43">
        <v>2.43</v>
      </c>
      <c r="AE19" s="43">
        <f t="shared" si="0"/>
        <v>17.093</v>
      </c>
      <c r="AF19" s="43">
        <v>14.663</v>
      </c>
      <c r="AG19" s="43">
        <v>2.43</v>
      </c>
      <c r="AH19" s="43">
        <f t="shared" si="1"/>
        <v>17.093</v>
      </c>
      <c r="AI19" s="43">
        <v>14.663</v>
      </c>
      <c r="AJ19" s="43">
        <v>2.43</v>
      </c>
      <c r="AK19" s="203">
        <f t="shared" si="2"/>
        <v>0.9496111111111111</v>
      </c>
    </row>
    <row r="20" spans="1:37" ht="15">
      <c r="A20" s="46">
        <f t="shared" si="3"/>
        <v>14</v>
      </c>
      <c r="B20" s="46" t="s">
        <v>81</v>
      </c>
      <c r="C20" s="46" t="s">
        <v>71</v>
      </c>
      <c r="D20" s="52">
        <v>31</v>
      </c>
      <c r="E20" s="52"/>
      <c r="F20" s="47">
        <f>'[2]МКД'!$H$114</f>
        <v>18</v>
      </c>
      <c r="G20" s="43">
        <v>24.494999999999997</v>
      </c>
      <c r="H20" s="43">
        <v>11.453</v>
      </c>
      <c r="I20" s="43">
        <v>13.042</v>
      </c>
      <c r="J20" s="43">
        <v>24.494999999999997</v>
      </c>
      <c r="K20" s="43">
        <v>11.453</v>
      </c>
      <c r="L20" s="43">
        <v>13.042</v>
      </c>
      <c r="M20" s="43">
        <v>24.494999999999997</v>
      </c>
      <c r="N20" s="43">
        <v>11.453</v>
      </c>
      <c r="O20" s="43">
        <v>13.042</v>
      </c>
      <c r="P20" s="43">
        <v>24.494999999999997</v>
      </c>
      <c r="Q20" s="43">
        <v>11.453</v>
      </c>
      <c r="R20" s="43">
        <v>13.042</v>
      </c>
      <c r="S20" s="43">
        <v>24.494999999999997</v>
      </c>
      <c r="T20" s="43">
        <v>11.453</v>
      </c>
      <c r="U20" s="43">
        <v>13.042</v>
      </c>
      <c r="V20" s="43">
        <v>24.494999999999997</v>
      </c>
      <c r="W20" s="43">
        <v>11.453</v>
      </c>
      <c r="X20" s="43">
        <v>13.042</v>
      </c>
      <c r="Y20" s="43">
        <v>24.494999999999997</v>
      </c>
      <c r="Z20" s="43">
        <v>11.453</v>
      </c>
      <c r="AA20" s="43">
        <v>13.042</v>
      </c>
      <c r="AB20" s="43">
        <v>24.494999999999997</v>
      </c>
      <c r="AC20" s="43">
        <v>11.453</v>
      </c>
      <c r="AD20" s="43">
        <v>13.042</v>
      </c>
      <c r="AE20" s="43">
        <f t="shared" si="0"/>
        <v>24.494999999999997</v>
      </c>
      <c r="AF20" s="43">
        <v>11.453</v>
      </c>
      <c r="AG20" s="43">
        <v>13.042</v>
      </c>
      <c r="AH20" s="43">
        <f t="shared" si="1"/>
        <v>24.494999999999997</v>
      </c>
      <c r="AI20" s="43">
        <v>11.453</v>
      </c>
      <c r="AJ20" s="43">
        <v>13.042</v>
      </c>
      <c r="AK20" s="203">
        <f t="shared" si="2"/>
        <v>1.3608333333333331</v>
      </c>
    </row>
    <row r="21" spans="1:37" ht="15">
      <c r="A21" s="46">
        <f t="shared" si="3"/>
        <v>15</v>
      </c>
      <c r="B21" s="46" t="s">
        <v>81</v>
      </c>
      <c r="C21" s="46" t="s">
        <v>71</v>
      </c>
      <c r="D21" s="52">
        <v>33</v>
      </c>
      <c r="E21" s="52"/>
      <c r="F21" s="47">
        <f>'[2]МКД'!$H$115</f>
        <v>18</v>
      </c>
      <c r="G21" s="43">
        <v>35.798</v>
      </c>
      <c r="H21" s="43">
        <v>16.93</v>
      </c>
      <c r="I21" s="43">
        <v>18.868000000000002</v>
      </c>
      <c r="J21" s="43">
        <v>35.798</v>
      </c>
      <c r="K21" s="43">
        <v>16.93</v>
      </c>
      <c r="L21" s="43">
        <v>18.868000000000002</v>
      </c>
      <c r="M21" s="43">
        <v>35.798</v>
      </c>
      <c r="N21" s="43">
        <v>16.93</v>
      </c>
      <c r="O21" s="43">
        <v>18.868000000000002</v>
      </c>
      <c r="P21" s="43">
        <v>35.798</v>
      </c>
      <c r="Q21" s="43">
        <v>16.93</v>
      </c>
      <c r="R21" s="43">
        <v>18.868000000000002</v>
      </c>
      <c r="S21" s="43">
        <v>35.798</v>
      </c>
      <c r="T21" s="43">
        <v>16.93</v>
      </c>
      <c r="U21" s="43">
        <v>18.868000000000002</v>
      </c>
      <c r="V21" s="43">
        <v>35.798</v>
      </c>
      <c r="W21" s="43">
        <v>16.93</v>
      </c>
      <c r="X21" s="43">
        <v>18.868000000000002</v>
      </c>
      <c r="Y21" s="43">
        <v>35.798</v>
      </c>
      <c r="Z21" s="43">
        <v>16.93</v>
      </c>
      <c r="AA21" s="43">
        <v>18.868000000000002</v>
      </c>
      <c r="AB21" s="43">
        <v>35.798</v>
      </c>
      <c r="AC21" s="43">
        <v>16.93</v>
      </c>
      <c r="AD21" s="43">
        <v>18.868000000000002</v>
      </c>
      <c r="AE21" s="43">
        <f t="shared" si="0"/>
        <v>35.798</v>
      </c>
      <c r="AF21" s="43">
        <v>16.93</v>
      </c>
      <c r="AG21" s="43">
        <v>18.868</v>
      </c>
      <c r="AH21" s="43">
        <f t="shared" si="1"/>
        <v>35.798</v>
      </c>
      <c r="AI21" s="43">
        <v>16.93</v>
      </c>
      <c r="AJ21" s="43">
        <v>18.868</v>
      </c>
      <c r="AK21" s="203">
        <f t="shared" si="2"/>
        <v>1.988777777777778</v>
      </c>
    </row>
    <row r="22" spans="1:37" ht="15">
      <c r="A22" s="46">
        <f t="shared" si="3"/>
        <v>16</v>
      </c>
      <c r="B22" s="46" t="s">
        <v>81</v>
      </c>
      <c r="C22" s="46" t="s">
        <v>71</v>
      </c>
      <c r="D22" s="52">
        <v>37</v>
      </c>
      <c r="E22" s="52"/>
      <c r="F22" s="47">
        <f>'[2]МКД'!$H$117</f>
        <v>15</v>
      </c>
      <c r="G22" s="43">
        <v>116.94200000000001</v>
      </c>
      <c r="H22" s="43">
        <v>46.734</v>
      </c>
      <c r="I22" s="43">
        <v>70.208</v>
      </c>
      <c r="J22" s="43">
        <v>116.94200000000001</v>
      </c>
      <c r="K22" s="43">
        <v>46.734</v>
      </c>
      <c r="L22" s="43">
        <v>70.208</v>
      </c>
      <c r="M22" s="43">
        <v>116.94200000000001</v>
      </c>
      <c r="N22" s="43">
        <v>46.734</v>
      </c>
      <c r="O22" s="43">
        <v>70.208</v>
      </c>
      <c r="P22" s="43">
        <v>116.94200000000001</v>
      </c>
      <c r="Q22" s="43">
        <v>46.734</v>
      </c>
      <c r="R22" s="43">
        <v>70.208</v>
      </c>
      <c r="S22" s="43">
        <v>116.94200000000001</v>
      </c>
      <c r="T22" s="43">
        <v>46.734</v>
      </c>
      <c r="U22" s="43">
        <v>70.208</v>
      </c>
      <c r="V22" s="43">
        <v>116.94200000000001</v>
      </c>
      <c r="W22" s="43">
        <v>46.734</v>
      </c>
      <c r="X22" s="43">
        <v>70.208</v>
      </c>
      <c r="Y22" s="43">
        <v>116.94200000000001</v>
      </c>
      <c r="Z22" s="43">
        <v>46.734</v>
      </c>
      <c r="AA22" s="43">
        <v>70.208</v>
      </c>
      <c r="AB22" s="43">
        <v>116.94200000000001</v>
      </c>
      <c r="AC22" s="43">
        <v>46.734</v>
      </c>
      <c r="AD22" s="43">
        <v>70.208</v>
      </c>
      <c r="AE22" s="43">
        <f t="shared" si="0"/>
        <v>116.94200000000001</v>
      </c>
      <c r="AF22" s="43">
        <v>46.734</v>
      </c>
      <c r="AG22" s="43">
        <v>70.208</v>
      </c>
      <c r="AH22" s="43">
        <f t="shared" si="1"/>
        <v>116.94200000000001</v>
      </c>
      <c r="AI22" s="43">
        <v>46.734</v>
      </c>
      <c r="AJ22" s="43">
        <v>70.208</v>
      </c>
      <c r="AK22" s="203">
        <f t="shared" si="2"/>
        <v>7.796133333333334</v>
      </c>
    </row>
    <row r="23" spans="1:37" ht="15">
      <c r="A23" s="46">
        <f t="shared" si="3"/>
        <v>17</v>
      </c>
      <c r="B23" s="46" t="s">
        <v>81</v>
      </c>
      <c r="C23" s="46" t="s">
        <v>71</v>
      </c>
      <c r="D23" s="52">
        <v>39</v>
      </c>
      <c r="E23" s="52"/>
      <c r="F23" s="47">
        <f>'[2]МКД'!$H$119</f>
        <v>18</v>
      </c>
      <c r="G23" s="43">
        <v>140.597</v>
      </c>
      <c r="H23" s="43">
        <v>36.544</v>
      </c>
      <c r="I23" s="43">
        <v>104.05300000000001</v>
      </c>
      <c r="J23" s="43">
        <v>140.597</v>
      </c>
      <c r="K23" s="43">
        <v>36.544</v>
      </c>
      <c r="L23" s="43">
        <v>104.05300000000001</v>
      </c>
      <c r="M23" s="43">
        <v>140.597</v>
      </c>
      <c r="N23" s="43">
        <v>36.544</v>
      </c>
      <c r="O23" s="43">
        <v>104.05300000000001</v>
      </c>
      <c r="P23" s="43">
        <v>140.597</v>
      </c>
      <c r="Q23" s="43">
        <v>36.544</v>
      </c>
      <c r="R23" s="43">
        <v>104.05300000000001</v>
      </c>
      <c r="S23" s="43">
        <v>140.597</v>
      </c>
      <c r="T23" s="43">
        <v>36.544</v>
      </c>
      <c r="U23" s="43">
        <v>104.05300000000001</v>
      </c>
      <c r="V23" s="43">
        <v>140.597</v>
      </c>
      <c r="W23" s="43">
        <v>36.544</v>
      </c>
      <c r="X23" s="43">
        <v>104.05300000000001</v>
      </c>
      <c r="Y23" s="43">
        <v>140.597</v>
      </c>
      <c r="Z23" s="43">
        <v>36.544</v>
      </c>
      <c r="AA23" s="43">
        <v>104.05300000000001</v>
      </c>
      <c r="AB23" s="43">
        <v>140.597</v>
      </c>
      <c r="AC23" s="43">
        <v>36.544</v>
      </c>
      <c r="AD23" s="43">
        <v>104.05300000000001</v>
      </c>
      <c r="AE23" s="43">
        <f t="shared" si="0"/>
        <v>140.59699999999998</v>
      </c>
      <c r="AF23" s="43">
        <v>36.544</v>
      </c>
      <c r="AG23" s="43">
        <v>104.053</v>
      </c>
      <c r="AH23" s="43">
        <f t="shared" si="1"/>
        <v>140.59699999999998</v>
      </c>
      <c r="AI23" s="43">
        <v>36.544</v>
      </c>
      <c r="AJ23" s="43">
        <v>104.053</v>
      </c>
      <c r="AK23" s="203">
        <f t="shared" si="2"/>
        <v>7.810944444444443</v>
      </c>
    </row>
    <row r="24" spans="1:37" ht="15">
      <c r="A24" s="46">
        <f t="shared" si="3"/>
        <v>18</v>
      </c>
      <c r="B24" s="46" t="s">
        <v>81</v>
      </c>
      <c r="C24" s="46" t="s">
        <v>71</v>
      </c>
      <c r="D24" s="52">
        <v>41</v>
      </c>
      <c r="E24" s="52"/>
      <c r="F24" s="47">
        <f>'[2]МКД'!$H$120</f>
        <v>18</v>
      </c>
      <c r="G24" s="43">
        <v>59.552</v>
      </c>
      <c r="H24" s="43">
        <v>15.63</v>
      </c>
      <c r="I24" s="43">
        <v>43.922</v>
      </c>
      <c r="J24" s="43">
        <v>59.552</v>
      </c>
      <c r="K24" s="43">
        <v>15.63</v>
      </c>
      <c r="L24" s="43">
        <v>43.922</v>
      </c>
      <c r="M24" s="43">
        <v>59.552</v>
      </c>
      <c r="N24" s="43">
        <v>15.63</v>
      </c>
      <c r="O24" s="43">
        <v>43.922</v>
      </c>
      <c r="P24" s="43">
        <v>59.552</v>
      </c>
      <c r="Q24" s="43">
        <v>15.63</v>
      </c>
      <c r="R24" s="43">
        <v>43.922</v>
      </c>
      <c r="S24" s="43">
        <v>59.552</v>
      </c>
      <c r="T24" s="43">
        <v>15.63</v>
      </c>
      <c r="U24" s="43">
        <v>43.922</v>
      </c>
      <c r="V24" s="43">
        <v>59.552</v>
      </c>
      <c r="W24" s="43">
        <v>15.63</v>
      </c>
      <c r="X24" s="43">
        <v>43.922</v>
      </c>
      <c r="Y24" s="43">
        <v>59.552</v>
      </c>
      <c r="Z24" s="43">
        <v>15.63</v>
      </c>
      <c r="AA24" s="43">
        <v>43.922</v>
      </c>
      <c r="AB24" s="43">
        <v>59.552</v>
      </c>
      <c r="AC24" s="43">
        <v>15.63</v>
      </c>
      <c r="AD24" s="43">
        <v>43.922</v>
      </c>
      <c r="AE24" s="43">
        <f t="shared" si="0"/>
        <v>59.552</v>
      </c>
      <c r="AF24" s="43">
        <v>15.63</v>
      </c>
      <c r="AG24" s="43">
        <v>43.922</v>
      </c>
      <c r="AH24" s="43">
        <f t="shared" si="1"/>
        <v>59.552</v>
      </c>
      <c r="AI24" s="43">
        <v>15.63</v>
      </c>
      <c r="AJ24" s="43">
        <v>43.922</v>
      </c>
      <c r="AK24" s="203">
        <f t="shared" si="2"/>
        <v>3.3084444444444445</v>
      </c>
    </row>
    <row r="25" spans="1:37" ht="15">
      <c r="A25" s="46">
        <f t="shared" si="3"/>
        <v>19</v>
      </c>
      <c r="B25" s="46" t="s">
        <v>81</v>
      </c>
      <c r="C25" s="46" t="s">
        <v>71</v>
      </c>
      <c r="D25" s="52">
        <v>43</v>
      </c>
      <c r="E25" s="52"/>
      <c r="F25" s="47">
        <f>'[2]МКД'!$H$121</f>
        <v>35</v>
      </c>
      <c r="G25" s="43">
        <v>67.998</v>
      </c>
      <c r="H25" s="43">
        <v>19.694</v>
      </c>
      <c r="I25" s="43">
        <v>48.304</v>
      </c>
      <c r="J25" s="43">
        <v>67.998</v>
      </c>
      <c r="K25" s="43">
        <v>19.694</v>
      </c>
      <c r="L25" s="43">
        <v>48.304</v>
      </c>
      <c r="M25" s="43">
        <v>67.998</v>
      </c>
      <c r="N25" s="43">
        <v>19.694</v>
      </c>
      <c r="O25" s="43">
        <v>48.304</v>
      </c>
      <c r="P25" s="43">
        <v>67.998</v>
      </c>
      <c r="Q25" s="43">
        <v>19.694</v>
      </c>
      <c r="R25" s="43">
        <v>48.304</v>
      </c>
      <c r="S25" s="43">
        <v>67.998</v>
      </c>
      <c r="T25" s="43">
        <v>19.694</v>
      </c>
      <c r="U25" s="43">
        <v>48.304</v>
      </c>
      <c r="V25" s="43">
        <v>67.998</v>
      </c>
      <c r="W25" s="43">
        <v>19.694</v>
      </c>
      <c r="X25" s="43">
        <v>48.304</v>
      </c>
      <c r="Y25" s="43">
        <v>67.998</v>
      </c>
      <c r="Z25" s="43">
        <v>19.694</v>
      </c>
      <c r="AA25" s="43">
        <v>48.304</v>
      </c>
      <c r="AB25" s="43">
        <v>67.998</v>
      </c>
      <c r="AC25" s="43">
        <v>19.694</v>
      </c>
      <c r="AD25" s="43">
        <v>48.304</v>
      </c>
      <c r="AE25" s="43">
        <f t="shared" si="0"/>
        <v>67.998</v>
      </c>
      <c r="AF25" s="43">
        <v>19.694</v>
      </c>
      <c r="AG25" s="43">
        <v>48.304</v>
      </c>
      <c r="AH25" s="43">
        <f t="shared" si="1"/>
        <v>67.998</v>
      </c>
      <c r="AI25" s="43">
        <v>19.694</v>
      </c>
      <c r="AJ25" s="43">
        <v>48.304</v>
      </c>
      <c r="AK25" s="203">
        <f t="shared" si="2"/>
        <v>1.9428</v>
      </c>
    </row>
    <row r="26" spans="1:37" ht="15">
      <c r="A26" s="46">
        <f t="shared" si="3"/>
        <v>20</v>
      </c>
      <c r="B26" s="46" t="s">
        <v>81</v>
      </c>
      <c r="C26" s="46" t="s">
        <v>19</v>
      </c>
      <c r="D26" s="52">
        <v>10</v>
      </c>
      <c r="E26" s="52"/>
      <c r="F26" s="47">
        <f>'[2]МКД'!$H$32</f>
        <v>72</v>
      </c>
      <c r="G26" s="43">
        <v>408.318</v>
      </c>
      <c r="H26" s="43">
        <v>180.43</v>
      </c>
      <c r="I26" s="43">
        <v>227.88799999999998</v>
      </c>
      <c r="J26" s="43">
        <v>408.318</v>
      </c>
      <c r="K26" s="43">
        <v>180.43</v>
      </c>
      <c r="L26" s="43">
        <v>227.88799999999998</v>
      </c>
      <c r="M26" s="43">
        <v>408.318</v>
      </c>
      <c r="N26" s="43">
        <v>180.43</v>
      </c>
      <c r="O26" s="43">
        <v>227.88799999999998</v>
      </c>
      <c r="P26" s="43">
        <v>408.318</v>
      </c>
      <c r="Q26" s="43">
        <v>180.43</v>
      </c>
      <c r="R26" s="43">
        <v>227.88799999999998</v>
      </c>
      <c r="S26" s="43">
        <v>408.318</v>
      </c>
      <c r="T26" s="43">
        <v>180.43</v>
      </c>
      <c r="U26" s="43">
        <v>227.88799999999998</v>
      </c>
      <c r="V26" s="43">
        <v>408.318</v>
      </c>
      <c r="W26" s="43">
        <v>180.43</v>
      </c>
      <c r="X26" s="43">
        <v>227.88799999999998</v>
      </c>
      <c r="Y26" s="43">
        <v>408.318</v>
      </c>
      <c r="Z26" s="43">
        <v>180.43</v>
      </c>
      <c r="AA26" s="43">
        <v>227.88799999999998</v>
      </c>
      <c r="AB26" s="43">
        <v>408.318</v>
      </c>
      <c r="AC26" s="43">
        <v>180.43</v>
      </c>
      <c r="AD26" s="43">
        <v>227.88799999999998</v>
      </c>
      <c r="AE26" s="43">
        <f t="shared" si="0"/>
        <v>245.931</v>
      </c>
      <c r="AF26" s="43">
        <v>18.043</v>
      </c>
      <c r="AG26" s="43">
        <v>227.888</v>
      </c>
      <c r="AH26" s="43">
        <f t="shared" si="1"/>
        <v>408.318</v>
      </c>
      <c r="AI26" s="43">
        <v>180.43</v>
      </c>
      <c r="AJ26" s="43">
        <v>227.888</v>
      </c>
      <c r="AK26" s="203">
        <f t="shared" si="2"/>
        <v>5.671083333333333</v>
      </c>
    </row>
    <row r="27" spans="1:37" ht="15">
      <c r="A27" s="46">
        <f t="shared" si="3"/>
        <v>21</v>
      </c>
      <c r="B27" s="46" t="s">
        <v>81</v>
      </c>
      <c r="C27" s="46" t="s">
        <v>19</v>
      </c>
      <c r="D27" s="52">
        <v>12</v>
      </c>
      <c r="E27" s="52"/>
      <c r="F27" s="47">
        <f>'[2]МКД'!$H$352</f>
        <v>96</v>
      </c>
      <c r="G27" s="43">
        <v>670.678</v>
      </c>
      <c r="H27" s="43">
        <v>251.977</v>
      </c>
      <c r="I27" s="43">
        <v>418.701</v>
      </c>
      <c r="J27" s="43">
        <v>670.678</v>
      </c>
      <c r="K27" s="43">
        <v>251.977</v>
      </c>
      <c r="L27" s="43">
        <v>418.701</v>
      </c>
      <c r="M27" s="43">
        <v>670.678</v>
      </c>
      <c r="N27" s="43">
        <v>251.977</v>
      </c>
      <c r="O27" s="43">
        <v>418.701</v>
      </c>
      <c r="P27" s="43">
        <v>670.678</v>
      </c>
      <c r="Q27" s="43">
        <v>251.977</v>
      </c>
      <c r="R27" s="43">
        <v>418.701</v>
      </c>
      <c r="S27" s="43">
        <v>670.678</v>
      </c>
      <c r="T27" s="43">
        <v>251.977</v>
      </c>
      <c r="U27" s="43">
        <v>418.701</v>
      </c>
      <c r="V27" s="43">
        <v>670.678</v>
      </c>
      <c r="W27" s="43">
        <v>251.977</v>
      </c>
      <c r="X27" s="43">
        <v>418.701</v>
      </c>
      <c r="Y27" s="43">
        <v>670.678</v>
      </c>
      <c r="Z27" s="43">
        <v>251.977</v>
      </c>
      <c r="AA27" s="43">
        <v>418.701</v>
      </c>
      <c r="AB27" s="43">
        <v>670.678</v>
      </c>
      <c r="AC27" s="43">
        <v>251.977</v>
      </c>
      <c r="AD27" s="43">
        <v>418.701</v>
      </c>
      <c r="AE27" s="43">
        <f t="shared" si="0"/>
        <v>670.678</v>
      </c>
      <c r="AF27" s="43">
        <v>251.977</v>
      </c>
      <c r="AG27" s="43">
        <v>418.701</v>
      </c>
      <c r="AH27" s="43">
        <f t="shared" si="1"/>
        <v>670.678</v>
      </c>
      <c r="AI27" s="43">
        <v>251.977</v>
      </c>
      <c r="AJ27" s="43">
        <v>418.701</v>
      </c>
      <c r="AK27" s="203">
        <f t="shared" si="2"/>
        <v>6.986229166666667</v>
      </c>
    </row>
    <row r="28" spans="1:37" ht="15">
      <c r="A28" s="46">
        <f t="shared" si="3"/>
        <v>22</v>
      </c>
      <c r="B28" s="46" t="s">
        <v>81</v>
      </c>
      <c r="C28" s="46" t="s">
        <v>19</v>
      </c>
      <c r="D28" s="52">
        <v>33</v>
      </c>
      <c r="E28" s="52"/>
      <c r="F28" s="47">
        <f>'[2]МКД'!$H$353</f>
        <v>60</v>
      </c>
      <c r="G28" s="43">
        <v>10.362</v>
      </c>
      <c r="H28" s="43">
        <v>10.304</v>
      </c>
      <c r="I28" s="43">
        <v>0.058</v>
      </c>
      <c r="J28" s="43">
        <v>10.362</v>
      </c>
      <c r="K28" s="43">
        <v>10.304</v>
      </c>
      <c r="L28" s="43">
        <v>0.058</v>
      </c>
      <c r="M28" s="43">
        <v>10.362</v>
      </c>
      <c r="N28" s="43">
        <v>10.304</v>
      </c>
      <c r="O28" s="43">
        <v>0.058</v>
      </c>
      <c r="P28" s="43">
        <v>10.362</v>
      </c>
      <c r="Q28" s="43">
        <v>10.304</v>
      </c>
      <c r="R28" s="43">
        <v>0.058</v>
      </c>
      <c r="S28" s="43">
        <v>10.362</v>
      </c>
      <c r="T28" s="43">
        <v>10.304</v>
      </c>
      <c r="U28" s="43">
        <v>0.058</v>
      </c>
      <c r="V28" s="43">
        <v>10.362</v>
      </c>
      <c r="W28" s="43">
        <v>10.304</v>
      </c>
      <c r="X28" s="43">
        <v>0.058</v>
      </c>
      <c r="Y28" s="43">
        <v>10.362</v>
      </c>
      <c r="Z28" s="43">
        <v>10.304</v>
      </c>
      <c r="AA28" s="43">
        <v>0.058</v>
      </c>
      <c r="AB28" s="43">
        <v>10.362</v>
      </c>
      <c r="AC28" s="43">
        <v>10.304</v>
      </c>
      <c r="AD28" s="43">
        <v>0.058</v>
      </c>
      <c r="AE28" s="43">
        <f t="shared" si="0"/>
        <v>10.362</v>
      </c>
      <c r="AF28" s="43">
        <v>10.304</v>
      </c>
      <c r="AG28" s="43">
        <v>0.058</v>
      </c>
      <c r="AH28" s="43">
        <f t="shared" si="1"/>
        <v>10.362</v>
      </c>
      <c r="AI28" s="43">
        <v>10.304</v>
      </c>
      <c r="AJ28" s="43">
        <v>0.058</v>
      </c>
      <c r="AK28" s="203">
        <f t="shared" si="2"/>
        <v>0.1727</v>
      </c>
    </row>
    <row r="29" spans="1:37" ht="15">
      <c r="A29" s="46">
        <f t="shared" si="3"/>
        <v>23</v>
      </c>
      <c r="B29" s="46" t="s">
        <v>81</v>
      </c>
      <c r="C29" s="46" t="s">
        <v>57</v>
      </c>
      <c r="D29" s="52">
        <v>34</v>
      </c>
      <c r="E29" s="52"/>
      <c r="F29" s="47">
        <f>'[2]МКД'!$H$94</f>
        <v>84</v>
      </c>
      <c r="G29" s="43">
        <v>-38.632</v>
      </c>
      <c r="H29" s="43">
        <v>26.273</v>
      </c>
      <c r="I29" s="43">
        <v>-64.905</v>
      </c>
      <c r="J29" s="43">
        <v>-38.632</v>
      </c>
      <c r="K29" s="43">
        <v>26.273</v>
      </c>
      <c r="L29" s="43">
        <v>-64.905</v>
      </c>
      <c r="M29" s="43">
        <v>-38.632</v>
      </c>
      <c r="N29" s="43">
        <v>26.273</v>
      </c>
      <c r="O29" s="43">
        <v>-64.905</v>
      </c>
      <c r="P29" s="43">
        <v>-38.632</v>
      </c>
      <c r="Q29" s="43">
        <v>26.273</v>
      </c>
      <c r="R29" s="43">
        <v>-64.905</v>
      </c>
      <c r="S29" s="43">
        <v>-38.632</v>
      </c>
      <c r="T29" s="43">
        <v>26.273</v>
      </c>
      <c r="U29" s="43">
        <v>-64.905</v>
      </c>
      <c r="V29" s="43">
        <v>-38.632</v>
      </c>
      <c r="W29" s="43">
        <v>26.273</v>
      </c>
      <c r="X29" s="43">
        <v>-64.905</v>
      </c>
      <c r="Y29" s="43">
        <v>-38.632</v>
      </c>
      <c r="Z29" s="43">
        <v>26.273</v>
      </c>
      <c r="AA29" s="43">
        <v>-64.905</v>
      </c>
      <c r="AB29" s="43">
        <v>-38.632</v>
      </c>
      <c r="AC29" s="43">
        <v>26.273</v>
      </c>
      <c r="AD29" s="43">
        <v>-64.905</v>
      </c>
      <c r="AE29" s="43">
        <f t="shared" si="0"/>
        <v>-38.632000000000005</v>
      </c>
      <c r="AF29" s="43">
        <v>26.273</v>
      </c>
      <c r="AG29" s="43">
        <v>-64.905</v>
      </c>
      <c r="AH29" s="43">
        <f t="shared" si="1"/>
        <v>-38.632000000000005</v>
      </c>
      <c r="AI29" s="43">
        <v>26.273</v>
      </c>
      <c r="AJ29" s="43">
        <v>-64.905</v>
      </c>
      <c r="AK29" s="203">
        <f t="shared" si="2"/>
        <v>-0.459904761904762</v>
      </c>
    </row>
    <row r="30" spans="1:37" ht="15">
      <c r="A30" s="46">
        <f t="shared" si="3"/>
        <v>24</v>
      </c>
      <c r="B30" s="46" t="s">
        <v>81</v>
      </c>
      <c r="C30" s="46" t="s">
        <v>58</v>
      </c>
      <c r="D30" s="52">
        <v>3</v>
      </c>
      <c r="E30" s="52" t="s">
        <v>83</v>
      </c>
      <c r="F30" s="12">
        <f>'[1]МКД'!$H$123</f>
        <v>126</v>
      </c>
      <c r="G30" s="43">
        <v>64.295</v>
      </c>
      <c r="H30" s="43">
        <v>74.638</v>
      </c>
      <c r="I30" s="43">
        <v>-10.343000000000004</v>
      </c>
      <c r="J30" s="43">
        <v>64.295</v>
      </c>
      <c r="K30" s="43">
        <v>74.638</v>
      </c>
      <c r="L30" s="43">
        <v>-10.343000000000004</v>
      </c>
      <c r="M30" s="43">
        <v>64.295</v>
      </c>
      <c r="N30" s="43">
        <v>74.638</v>
      </c>
      <c r="O30" s="43">
        <v>-10.343000000000004</v>
      </c>
      <c r="P30" s="43">
        <v>64.295</v>
      </c>
      <c r="Q30" s="43">
        <v>74.638</v>
      </c>
      <c r="R30" s="43">
        <v>-10.343000000000004</v>
      </c>
      <c r="S30" s="43">
        <v>64.295</v>
      </c>
      <c r="T30" s="43">
        <v>74.638</v>
      </c>
      <c r="U30" s="43">
        <v>-10.343000000000004</v>
      </c>
      <c r="V30" s="43">
        <v>64.295</v>
      </c>
      <c r="W30" s="43">
        <v>74.638</v>
      </c>
      <c r="X30" s="43">
        <v>-10.343000000000004</v>
      </c>
      <c r="Y30" s="43">
        <v>64.295</v>
      </c>
      <c r="Z30" s="43">
        <v>74.638</v>
      </c>
      <c r="AA30" s="43">
        <v>-10.343000000000004</v>
      </c>
      <c r="AB30" s="43">
        <v>64.295</v>
      </c>
      <c r="AC30" s="43">
        <v>74.638</v>
      </c>
      <c r="AD30" s="43">
        <v>-10.343000000000004</v>
      </c>
      <c r="AE30" s="43">
        <f t="shared" si="0"/>
        <v>64.295</v>
      </c>
      <c r="AF30" s="43">
        <v>74.638</v>
      </c>
      <c r="AG30" s="43">
        <v>-10.343</v>
      </c>
      <c r="AH30" s="43">
        <f t="shared" si="1"/>
        <v>64.295</v>
      </c>
      <c r="AI30" s="43">
        <v>74.638</v>
      </c>
      <c r="AJ30" s="43">
        <v>-10.343</v>
      </c>
      <c r="AK30" s="203">
        <f t="shared" si="2"/>
        <v>0.5102777777777778</v>
      </c>
    </row>
    <row r="31" spans="1:37" ht="15">
      <c r="A31" s="46">
        <f t="shared" si="3"/>
        <v>25</v>
      </c>
      <c r="B31" s="46" t="s">
        <v>81</v>
      </c>
      <c r="C31" s="46" t="s">
        <v>84</v>
      </c>
      <c r="D31" s="52">
        <v>3</v>
      </c>
      <c r="E31" s="52"/>
      <c r="F31" s="47">
        <f>'[1]МКД'!$H$69</f>
        <v>49</v>
      </c>
      <c r="G31" s="43">
        <v>0.665</v>
      </c>
      <c r="H31" s="43">
        <v>22.486</v>
      </c>
      <c r="I31" s="43">
        <v>-21.821</v>
      </c>
      <c r="J31" s="43">
        <v>0.665</v>
      </c>
      <c r="K31" s="43">
        <v>22.486</v>
      </c>
      <c r="L31" s="43">
        <v>-21.821</v>
      </c>
      <c r="M31" s="43">
        <v>0.665</v>
      </c>
      <c r="N31" s="43">
        <v>22.486</v>
      </c>
      <c r="O31" s="43">
        <v>-21.821</v>
      </c>
      <c r="P31" s="43">
        <v>0.665</v>
      </c>
      <c r="Q31" s="43">
        <v>22.486</v>
      </c>
      <c r="R31" s="43">
        <v>-21.821</v>
      </c>
      <c r="S31" s="43">
        <v>0.665</v>
      </c>
      <c r="T31" s="43">
        <v>22.486</v>
      </c>
      <c r="U31" s="43">
        <v>-21.821</v>
      </c>
      <c r="V31" s="43">
        <v>0.665</v>
      </c>
      <c r="W31" s="43">
        <v>22.486</v>
      </c>
      <c r="X31" s="43">
        <v>-21.821</v>
      </c>
      <c r="Y31" s="43">
        <v>0.665</v>
      </c>
      <c r="Z31" s="43">
        <v>22.486</v>
      </c>
      <c r="AA31" s="43">
        <v>-21.821</v>
      </c>
      <c r="AB31" s="43">
        <v>0.665</v>
      </c>
      <c r="AC31" s="43">
        <v>22.486</v>
      </c>
      <c r="AD31" s="43">
        <v>-21.821</v>
      </c>
      <c r="AE31" s="43">
        <f t="shared" si="0"/>
        <v>0.6649999999999991</v>
      </c>
      <c r="AF31" s="43">
        <v>22.486</v>
      </c>
      <c r="AG31" s="43">
        <v>-21.821</v>
      </c>
      <c r="AH31" s="43">
        <f t="shared" si="1"/>
        <v>0.6649999999999991</v>
      </c>
      <c r="AI31" s="43">
        <v>22.486</v>
      </c>
      <c r="AJ31" s="43">
        <v>-21.821</v>
      </c>
      <c r="AK31" s="203">
        <f t="shared" si="2"/>
        <v>0.013571428571428554</v>
      </c>
    </row>
    <row r="32" spans="1:37" s="5" customFormat="1" ht="15">
      <c r="A32" s="4"/>
      <c r="B32" s="4" t="s">
        <v>60</v>
      </c>
      <c r="C32" s="4"/>
      <c r="D32" s="3"/>
      <c r="E32" s="3"/>
      <c r="F32" s="3">
        <f aca="true" t="shared" si="4" ref="F32:L32">SUM(F7:F31)</f>
        <v>1035</v>
      </c>
      <c r="G32" s="69">
        <f t="shared" si="4"/>
        <v>2251.933</v>
      </c>
      <c r="H32" s="69">
        <f t="shared" si="4"/>
        <v>985.819</v>
      </c>
      <c r="I32" s="69">
        <f t="shared" si="4"/>
        <v>1266.114</v>
      </c>
      <c r="J32" s="69">
        <f t="shared" si="4"/>
        <v>2251.933</v>
      </c>
      <c r="K32" s="69">
        <f t="shared" si="4"/>
        <v>985.819</v>
      </c>
      <c r="L32" s="69">
        <f t="shared" si="4"/>
        <v>1266.114</v>
      </c>
      <c r="M32" s="69">
        <f aca="true" t="shared" si="5" ref="M32:R32">SUM(M7:M31)</f>
        <v>2251.933</v>
      </c>
      <c r="N32" s="69">
        <f t="shared" si="5"/>
        <v>985.819</v>
      </c>
      <c r="O32" s="69">
        <f t="shared" si="5"/>
        <v>1266.114</v>
      </c>
      <c r="P32" s="69">
        <f t="shared" si="5"/>
        <v>2251.933</v>
      </c>
      <c r="Q32" s="69">
        <f t="shared" si="5"/>
        <v>985.819</v>
      </c>
      <c r="R32" s="69">
        <f t="shared" si="5"/>
        <v>1266.114</v>
      </c>
      <c r="S32" s="69">
        <f aca="true" t="shared" si="6" ref="S32:X32">SUM(S7:S31)</f>
        <v>2251.933</v>
      </c>
      <c r="T32" s="69">
        <f t="shared" si="6"/>
        <v>985.819</v>
      </c>
      <c r="U32" s="69">
        <f t="shared" si="6"/>
        <v>1266.114</v>
      </c>
      <c r="V32" s="69">
        <f t="shared" si="6"/>
        <v>2251.933</v>
      </c>
      <c r="W32" s="69">
        <f t="shared" si="6"/>
        <v>985.819</v>
      </c>
      <c r="X32" s="69">
        <f t="shared" si="6"/>
        <v>1266.114</v>
      </c>
      <c r="Y32" s="69">
        <f aca="true" t="shared" si="7" ref="Y32:AD32">SUM(Y7:Y31)</f>
        <v>2251.933</v>
      </c>
      <c r="Z32" s="69">
        <f t="shared" si="7"/>
        <v>985.819</v>
      </c>
      <c r="AA32" s="69">
        <f t="shared" si="7"/>
        <v>1266.114</v>
      </c>
      <c r="AB32" s="69">
        <f t="shared" si="7"/>
        <v>2251.933</v>
      </c>
      <c r="AC32" s="69">
        <f t="shared" si="7"/>
        <v>985.819</v>
      </c>
      <c r="AD32" s="69">
        <f t="shared" si="7"/>
        <v>1266.114</v>
      </c>
      <c r="AE32" s="69">
        <f aca="true" t="shared" si="8" ref="AE32:AJ32">SUM(AE7:AE31)</f>
        <v>2089.546</v>
      </c>
      <c r="AF32" s="69">
        <f t="shared" si="8"/>
        <v>823.432</v>
      </c>
      <c r="AG32" s="69">
        <f t="shared" si="8"/>
        <v>1266.114</v>
      </c>
      <c r="AH32" s="69">
        <f t="shared" si="8"/>
        <v>2251.933</v>
      </c>
      <c r="AI32" s="69">
        <f t="shared" si="8"/>
        <v>985.819</v>
      </c>
      <c r="AJ32" s="69">
        <f t="shared" si="8"/>
        <v>1266.114</v>
      </c>
      <c r="AK32" s="105"/>
    </row>
  </sheetData>
  <sheetProtection/>
  <autoFilter ref="C5:D32"/>
  <mergeCells count="40">
    <mergeCell ref="A4:A6"/>
    <mergeCell ref="B4:B6"/>
    <mergeCell ref="C4:E4"/>
    <mergeCell ref="C5:C6"/>
    <mergeCell ref="D5:D6"/>
    <mergeCell ref="E5:E6"/>
    <mergeCell ref="S5:S6"/>
    <mergeCell ref="H5:I5"/>
    <mergeCell ref="AE4:AG4"/>
    <mergeCell ref="AE5:AE6"/>
    <mergeCell ref="AF5:AG5"/>
    <mergeCell ref="AB4:AD4"/>
    <mergeCell ref="J5:J6"/>
    <mergeCell ref="K5:L5"/>
    <mergeCell ref="F4:F6"/>
    <mergeCell ref="AB5:AB6"/>
    <mergeCell ref="AC5:AD5"/>
    <mergeCell ref="V4:X4"/>
    <mergeCell ref="W5:X5"/>
    <mergeCell ref="M4:O4"/>
    <mergeCell ref="N5:O5"/>
    <mergeCell ref="P4:R4"/>
    <mergeCell ref="M5:M6"/>
    <mergeCell ref="S4:U4"/>
    <mergeCell ref="B1:AK1"/>
    <mergeCell ref="D2:F2"/>
    <mergeCell ref="P5:P6"/>
    <mergeCell ref="Q5:R5"/>
    <mergeCell ref="G4:I4"/>
    <mergeCell ref="G5:G6"/>
    <mergeCell ref="AH4:AJ4"/>
    <mergeCell ref="AH5:AH6"/>
    <mergeCell ref="AK4:AK6"/>
    <mergeCell ref="J4:L4"/>
    <mergeCell ref="AI5:AJ5"/>
    <mergeCell ref="Y4:AA4"/>
    <mergeCell ref="Y5:Y6"/>
    <mergeCell ref="Z5:AA5"/>
    <mergeCell ref="V5:V6"/>
    <mergeCell ref="T5:U5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34" sqref="U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22"/>
  <sheetViews>
    <sheetView view="pageBreakPreview" zoomScaleSheetLayoutView="100" zoomScalePageLayoutView="0" workbookViewId="0" topLeftCell="A1">
      <pane xSplit="6" ySplit="6" topLeftCell="AH19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H219" sqref="AH219"/>
    </sheetView>
  </sheetViews>
  <sheetFormatPr defaultColWidth="9.140625" defaultRowHeight="15" outlineLevelCol="1"/>
  <cols>
    <col min="1" max="1" width="5.140625" style="0" customWidth="1"/>
    <col min="2" max="2" width="26.140625" style="0" customWidth="1"/>
    <col min="3" max="3" width="16.8515625" style="9" customWidth="1"/>
    <col min="4" max="4" width="6.8515625" style="58" customWidth="1"/>
    <col min="5" max="5" width="8.140625" style="58" customWidth="1"/>
    <col min="6" max="6" width="11.8515625" style="58" customWidth="1"/>
    <col min="7" max="33" width="12.140625" style="81" hidden="1" customWidth="1" outlineLevel="1"/>
    <col min="34" max="34" width="12.140625" style="81" customWidth="1" collapsed="1"/>
    <col min="35" max="36" width="12.140625" style="81" customWidth="1"/>
    <col min="37" max="37" width="15.28125" style="81" customWidth="1"/>
    <col min="40" max="40" width="49.8515625" style="0" customWidth="1"/>
  </cols>
  <sheetData>
    <row r="1" spans="1:37" ht="15">
      <c r="A1" s="294" t="s">
        <v>10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</row>
    <row r="2" spans="3:37" ht="34.5" customHeight="1">
      <c r="C2" s="292"/>
      <c r="D2" s="292"/>
      <c r="E2" s="292"/>
      <c r="F2" s="292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</row>
    <row r="3" ht="15">
      <c r="AK3" s="81" t="s">
        <v>9</v>
      </c>
    </row>
    <row r="4" spans="1:37" s="19" customFormat="1" ht="43.5" customHeight="1">
      <c r="A4" s="295" t="s">
        <v>0</v>
      </c>
      <c r="B4" s="295" t="s">
        <v>12</v>
      </c>
      <c r="C4" s="295" t="s">
        <v>1</v>
      </c>
      <c r="D4" s="295"/>
      <c r="E4" s="295"/>
      <c r="F4" s="287" t="s">
        <v>61</v>
      </c>
      <c r="G4" s="284" t="s">
        <v>122</v>
      </c>
      <c r="H4" s="285"/>
      <c r="I4" s="291"/>
      <c r="J4" s="284" t="s">
        <v>123</v>
      </c>
      <c r="K4" s="285"/>
      <c r="L4" s="291"/>
      <c r="M4" s="284" t="s">
        <v>125</v>
      </c>
      <c r="N4" s="285"/>
      <c r="O4" s="291"/>
      <c r="P4" s="284" t="s">
        <v>126</v>
      </c>
      <c r="Q4" s="285"/>
      <c r="R4" s="291"/>
      <c r="S4" s="284" t="s">
        <v>128</v>
      </c>
      <c r="T4" s="285"/>
      <c r="U4" s="291"/>
      <c r="V4" s="284" t="s">
        <v>131</v>
      </c>
      <c r="W4" s="285"/>
      <c r="X4" s="291"/>
      <c r="Y4" s="284" t="s">
        <v>132</v>
      </c>
      <c r="Z4" s="285"/>
      <c r="AA4" s="285"/>
      <c r="AB4" s="284" t="s">
        <v>134</v>
      </c>
      <c r="AC4" s="285"/>
      <c r="AD4" s="285"/>
      <c r="AE4" s="284" t="s">
        <v>137</v>
      </c>
      <c r="AF4" s="285"/>
      <c r="AG4" s="285"/>
      <c r="AH4" s="284" t="s">
        <v>141</v>
      </c>
      <c r="AI4" s="285"/>
      <c r="AJ4" s="285"/>
      <c r="AK4" s="285" t="s">
        <v>89</v>
      </c>
    </row>
    <row r="5" spans="1:37" s="19" customFormat="1" ht="13.5" customHeight="1">
      <c r="A5" s="295"/>
      <c r="B5" s="295"/>
      <c r="C5" s="295" t="s">
        <v>2</v>
      </c>
      <c r="D5" s="295" t="s">
        <v>3</v>
      </c>
      <c r="E5" s="295" t="s">
        <v>4</v>
      </c>
      <c r="F5" s="288"/>
      <c r="G5" s="286" t="s">
        <v>5</v>
      </c>
      <c r="H5" s="286" t="s">
        <v>11</v>
      </c>
      <c r="I5" s="290"/>
      <c r="J5" s="286" t="s">
        <v>5</v>
      </c>
      <c r="K5" s="286" t="s">
        <v>11</v>
      </c>
      <c r="L5" s="290"/>
      <c r="M5" s="286" t="s">
        <v>5</v>
      </c>
      <c r="N5" s="286" t="s">
        <v>11</v>
      </c>
      <c r="O5" s="290"/>
      <c r="P5" s="286" t="s">
        <v>5</v>
      </c>
      <c r="Q5" s="286" t="s">
        <v>11</v>
      </c>
      <c r="R5" s="290"/>
      <c r="S5" s="286" t="s">
        <v>5</v>
      </c>
      <c r="T5" s="286" t="s">
        <v>11</v>
      </c>
      <c r="U5" s="290"/>
      <c r="V5" s="286" t="s">
        <v>5</v>
      </c>
      <c r="W5" s="286" t="s">
        <v>11</v>
      </c>
      <c r="X5" s="290"/>
      <c r="Y5" s="286" t="s">
        <v>5</v>
      </c>
      <c r="Z5" s="286" t="s">
        <v>11</v>
      </c>
      <c r="AA5" s="286"/>
      <c r="AB5" s="286" t="s">
        <v>5</v>
      </c>
      <c r="AC5" s="286" t="s">
        <v>11</v>
      </c>
      <c r="AD5" s="286"/>
      <c r="AE5" s="286" t="s">
        <v>5</v>
      </c>
      <c r="AF5" s="286" t="s">
        <v>11</v>
      </c>
      <c r="AG5" s="286"/>
      <c r="AH5" s="286" t="s">
        <v>5</v>
      </c>
      <c r="AI5" s="286" t="s">
        <v>11</v>
      </c>
      <c r="AJ5" s="286"/>
      <c r="AK5" s="285"/>
    </row>
    <row r="6" spans="1:43" s="19" customFormat="1" ht="45">
      <c r="A6" s="295"/>
      <c r="B6" s="295"/>
      <c r="C6" s="295"/>
      <c r="D6" s="295"/>
      <c r="E6" s="295"/>
      <c r="F6" s="289"/>
      <c r="G6" s="286"/>
      <c r="H6" s="78" t="s">
        <v>6</v>
      </c>
      <c r="I6" s="86" t="s">
        <v>7</v>
      </c>
      <c r="J6" s="286"/>
      <c r="K6" s="78" t="s">
        <v>6</v>
      </c>
      <c r="L6" s="86" t="s">
        <v>7</v>
      </c>
      <c r="M6" s="286"/>
      <c r="N6" s="78" t="s">
        <v>6</v>
      </c>
      <c r="O6" s="86" t="s">
        <v>7</v>
      </c>
      <c r="P6" s="286"/>
      <c r="Q6" s="78" t="s">
        <v>6</v>
      </c>
      <c r="R6" s="86" t="s">
        <v>7</v>
      </c>
      <c r="S6" s="286"/>
      <c r="T6" s="78" t="s">
        <v>6</v>
      </c>
      <c r="U6" s="86" t="s">
        <v>7</v>
      </c>
      <c r="V6" s="286"/>
      <c r="W6" s="78" t="s">
        <v>6</v>
      </c>
      <c r="X6" s="86" t="s">
        <v>7</v>
      </c>
      <c r="Y6" s="286"/>
      <c r="Z6" s="78" t="s">
        <v>6</v>
      </c>
      <c r="AA6" s="78" t="s">
        <v>7</v>
      </c>
      <c r="AB6" s="286"/>
      <c r="AC6" s="78" t="s">
        <v>6</v>
      </c>
      <c r="AD6" s="78" t="s">
        <v>7</v>
      </c>
      <c r="AE6" s="286"/>
      <c r="AF6" s="78" t="s">
        <v>6</v>
      </c>
      <c r="AG6" s="78" t="s">
        <v>7</v>
      </c>
      <c r="AH6" s="286"/>
      <c r="AI6" s="78" t="s">
        <v>6</v>
      </c>
      <c r="AJ6" s="78" t="s">
        <v>7</v>
      </c>
      <c r="AK6" s="285"/>
      <c r="AQ6" s="235"/>
    </row>
    <row r="7" spans="1:37" s="22" customFormat="1" ht="15" customHeight="1">
      <c r="A7" s="20">
        <f>1</f>
        <v>1</v>
      </c>
      <c r="B7" s="21" t="s">
        <v>59</v>
      </c>
      <c r="C7" s="21" t="s">
        <v>19</v>
      </c>
      <c r="D7" s="62">
        <v>10</v>
      </c>
      <c r="E7" s="62"/>
      <c r="F7" s="64">
        <f>'[1]МКД'!$H$32</f>
        <v>72</v>
      </c>
      <c r="G7" s="84">
        <f aca="true" t="shared" si="0" ref="G7:G38">SUM(H7:I7)</f>
        <v>3381.0717</v>
      </c>
      <c r="H7" s="87">
        <v>1257.4216999999999</v>
      </c>
      <c r="I7" s="84">
        <v>2123.65</v>
      </c>
      <c r="J7" s="84">
        <f aca="true" t="shared" si="1" ref="J7:J38">SUM(K7:L7)</f>
        <v>3210.3839100000005</v>
      </c>
      <c r="K7" s="83">
        <v>1298.5968</v>
      </c>
      <c r="L7" s="83">
        <v>1911.7871100000002</v>
      </c>
      <c r="M7" s="84">
        <f aca="true" t="shared" si="2" ref="M7:M38">SUM(N7:O7)</f>
        <v>3230.93868</v>
      </c>
      <c r="N7" s="84">
        <v>1374.128</v>
      </c>
      <c r="O7" s="84">
        <v>1856.81068</v>
      </c>
      <c r="P7" s="84">
        <f aca="true" t="shared" si="3" ref="P7:P38">SUM(Q7:R7)</f>
        <v>3134.49629</v>
      </c>
      <c r="Q7" s="84">
        <v>1363.31647</v>
      </c>
      <c r="R7" s="84">
        <v>1771.17982</v>
      </c>
      <c r="S7" s="84">
        <f aca="true" t="shared" si="4" ref="S7:S38">SUM(T7:U7)</f>
        <v>3064.4555</v>
      </c>
      <c r="T7" s="84">
        <v>1377.95</v>
      </c>
      <c r="U7" s="84">
        <v>1686.5055</v>
      </c>
      <c r="V7" s="84">
        <f aca="true" t="shared" si="5" ref="V7:V38">SUM(W7:X7)</f>
        <v>2969.65175</v>
      </c>
      <c r="W7" s="85">
        <v>1299.01253</v>
      </c>
      <c r="X7" s="85">
        <v>1670.63922</v>
      </c>
      <c r="Y7" s="84">
        <f aca="true" t="shared" si="6" ref="Y7:Y70">SUM(Z7:AA7)</f>
        <v>2923.64226</v>
      </c>
      <c r="Z7" s="228">
        <v>1305.25</v>
      </c>
      <c r="AA7" s="228">
        <v>1618.39226</v>
      </c>
      <c r="AB7" s="84">
        <f aca="true" t="shared" si="7" ref="AB7:AB70">SUM(AC7:AD7)</f>
        <v>2923.64226</v>
      </c>
      <c r="AC7" s="228">
        <v>1305.25</v>
      </c>
      <c r="AD7" s="228">
        <v>1618.39226</v>
      </c>
      <c r="AE7" s="84">
        <f>SUM(AF7:AG7)</f>
        <v>2595.2</v>
      </c>
      <c r="AF7" s="228">
        <v>1268.13</v>
      </c>
      <c r="AG7" s="228">
        <v>1327.07</v>
      </c>
      <c r="AH7" s="84">
        <f>SUM(AI7:AJ7)</f>
        <v>2503.33</v>
      </c>
      <c r="AI7" s="228">
        <v>1188.56</v>
      </c>
      <c r="AJ7" s="228">
        <v>1314.77</v>
      </c>
      <c r="AK7" s="78">
        <f>AH7/F7</f>
        <v>34.76847222222222</v>
      </c>
    </row>
    <row r="8" spans="1:37" s="22" customFormat="1" ht="15" customHeight="1">
      <c r="A8" s="20">
        <f>A7+1</f>
        <v>2</v>
      </c>
      <c r="B8" s="21" t="s">
        <v>59</v>
      </c>
      <c r="C8" s="21" t="s">
        <v>58</v>
      </c>
      <c r="D8" s="62">
        <v>3</v>
      </c>
      <c r="E8" s="62" t="s">
        <v>18</v>
      </c>
      <c r="F8" s="64">
        <f>'[3]МКД'!$H$123</f>
        <v>126</v>
      </c>
      <c r="G8" s="84">
        <f t="shared" si="0"/>
        <v>1779.8242</v>
      </c>
      <c r="H8" s="87">
        <v>1086.3542</v>
      </c>
      <c r="I8" s="84">
        <v>693.47</v>
      </c>
      <c r="J8" s="84">
        <f t="shared" si="1"/>
        <v>1801.1</v>
      </c>
      <c r="K8" s="83">
        <v>1044.77</v>
      </c>
      <c r="L8" s="83">
        <v>756.33</v>
      </c>
      <c r="M8" s="84">
        <f t="shared" si="2"/>
        <v>1649.3234699999998</v>
      </c>
      <c r="N8" s="84">
        <v>951.9339699999999</v>
      </c>
      <c r="O8" s="84">
        <v>697.3895</v>
      </c>
      <c r="P8" s="84">
        <f t="shared" si="3"/>
        <v>1671.18188</v>
      </c>
      <c r="Q8" s="84">
        <v>952.53763</v>
      </c>
      <c r="R8" s="84">
        <v>718.64425</v>
      </c>
      <c r="S8" s="84">
        <f t="shared" si="4"/>
        <v>1742.4232900000002</v>
      </c>
      <c r="T8" s="84">
        <v>895.22329</v>
      </c>
      <c r="U8" s="84">
        <v>847.2</v>
      </c>
      <c r="V8" s="84">
        <f t="shared" si="5"/>
        <v>1718.8029999999999</v>
      </c>
      <c r="W8" s="85">
        <v>952.42</v>
      </c>
      <c r="X8" s="85">
        <v>766.383</v>
      </c>
      <c r="Y8" s="84">
        <f t="shared" si="6"/>
        <v>1740.8958499999999</v>
      </c>
      <c r="Z8" s="226">
        <v>946.75</v>
      </c>
      <c r="AA8" s="226">
        <v>794.14585</v>
      </c>
      <c r="AB8" s="84">
        <f t="shared" si="7"/>
        <v>1740.8958499999999</v>
      </c>
      <c r="AC8" s="226">
        <v>946.75</v>
      </c>
      <c r="AD8" s="226">
        <v>794.14585</v>
      </c>
      <c r="AE8" s="84">
        <f aca="true" t="shared" si="8" ref="AE8:AE70">SUM(AF8:AG8)</f>
        <v>1729.82</v>
      </c>
      <c r="AF8" s="226">
        <v>938.91</v>
      </c>
      <c r="AG8" s="226">
        <v>790.91</v>
      </c>
      <c r="AH8" s="84">
        <f>SUM(AI8:AJ8)</f>
        <v>1807</v>
      </c>
      <c r="AI8" s="226">
        <v>970.58</v>
      </c>
      <c r="AJ8" s="226">
        <v>836.42</v>
      </c>
      <c r="AK8" s="78">
        <f aca="true" t="shared" si="9" ref="AK8:AK71">AH8/F8</f>
        <v>14.341269841269842</v>
      </c>
    </row>
    <row r="9" spans="1:37" s="22" customFormat="1" ht="15" customHeight="1">
      <c r="A9" s="20">
        <f aca="true" t="shared" si="10" ref="A9:A72">A8+1</f>
        <v>3</v>
      </c>
      <c r="B9" s="21" t="s">
        <v>59</v>
      </c>
      <c r="C9" s="21" t="s">
        <v>56</v>
      </c>
      <c r="D9" s="62">
        <v>3</v>
      </c>
      <c r="E9" s="62"/>
      <c r="F9" s="64">
        <f>'[3]МКД'!$H$76</f>
        <v>72</v>
      </c>
      <c r="G9" s="84">
        <f t="shared" si="0"/>
        <v>1613.8057</v>
      </c>
      <c r="H9" s="87">
        <v>966.5957</v>
      </c>
      <c r="I9" s="84">
        <v>647.21</v>
      </c>
      <c r="J9" s="84">
        <f t="shared" si="1"/>
        <v>1640.90412</v>
      </c>
      <c r="K9" s="83">
        <v>1043.58315</v>
      </c>
      <c r="L9" s="83">
        <v>597.32097</v>
      </c>
      <c r="M9" s="84">
        <f t="shared" si="2"/>
        <v>1715.92497</v>
      </c>
      <c r="N9" s="84">
        <v>1118.604</v>
      </c>
      <c r="O9" s="84">
        <v>597.32097</v>
      </c>
      <c r="P9" s="84">
        <f t="shared" si="3"/>
        <v>1641.72024</v>
      </c>
      <c r="Q9" s="84">
        <v>1074.3992700000001</v>
      </c>
      <c r="R9" s="84">
        <v>567.32097</v>
      </c>
      <c r="S9" s="84">
        <f t="shared" si="4"/>
        <v>1615.8051</v>
      </c>
      <c r="T9" s="84">
        <v>1042.1551</v>
      </c>
      <c r="U9" s="84">
        <v>573.65</v>
      </c>
      <c r="V9" s="84">
        <f t="shared" si="5"/>
        <v>1625.26979</v>
      </c>
      <c r="W9" s="85">
        <v>1097.02</v>
      </c>
      <c r="X9" s="85">
        <v>528.2497900000001</v>
      </c>
      <c r="Y9" s="84">
        <f t="shared" si="6"/>
        <v>1597.5600000000002</v>
      </c>
      <c r="Z9" s="228">
        <v>1098.89</v>
      </c>
      <c r="AA9" s="228">
        <v>498.67</v>
      </c>
      <c r="AB9" s="84">
        <f t="shared" si="7"/>
        <v>1597.5600000000002</v>
      </c>
      <c r="AC9" s="228">
        <v>1098.89</v>
      </c>
      <c r="AD9" s="228">
        <v>498.67</v>
      </c>
      <c r="AE9" s="84">
        <f t="shared" si="8"/>
        <v>1585.8400000000001</v>
      </c>
      <c r="AF9" s="228">
        <v>1078.23</v>
      </c>
      <c r="AG9" s="228">
        <v>507.61</v>
      </c>
      <c r="AH9" s="84">
        <f aca="true" t="shared" si="11" ref="AH9:AH71">SUM(AI9:AJ9)</f>
        <v>1609.48</v>
      </c>
      <c r="AI9" s="228">
        <v>1095.59</v>
      </c>
      <c r="AJ9" s="228">
        <v>513.89</v>
      </c>
      <c r="AK9" s="78">
        <f t="shared" si="9"/>
        <v>22.35388888888889</v>
      </c>
    </row>
    <row r="10" spans="1:37" s="22" customFormat="1" ht="15" customHeight="1">
      <c r="A10" s="20">
        <f t="shared" si="10"/>
        <v>4</v>
      </c>
      <c r="B10" s="21" t="s">
        <v>59</v>
      </c>
      <c r="C10" s="21" t="s">
        <v>21</v>
      </c>
      <c r="D10" s="62">
        <v>18</v>
      </c>
      <c r="E10" s="62"/>
      <c r="F10" s="64">
        <f>'[1]МКД'!$H$31</f>
        <v>33</v>
      </c>
      <c r="G10" s="84">
        <f t="shared" si="0"/>
        <v>1270.82113</v>
      </c>
      <c r="H10" s="87">
        <v>483.34954</v>
      </c>
      <c r="I10" s="84">
        <v>787.47159</v>
      </c>
      <c r="J10" s="84">
        <f t="shared" si="1"/>
        <v>1272.60597</v>
      </c>
      <c r="K10" s="83">
        <v>481.66049</v>
      </c>
      <c r="L10" s="83">
        <v>790.94548</v>
      </c>
      <c r="M10" s="84">
        <f t="shared" si="2"/>
        <v>1315.7340100000001</v>
      </c>
      <c r="N10" s="84">
        <v>492.98152000000005</v>
      </c>
      <c r="O10" s="84">
        <v>822.75249</v>
      </c>
      <c r="P10" s="84">
        <f t="shared" si="3"/>
        <v>1363.5003299999998</v>
      </c>
      <c r="Q10" s="84">
        <v>491.42057</v>
      </c>
      <c r="R10" s="84">
        <v>872.07976</v>
      </c>
      <c r="S10" s="84">
        <f t="shared" si="4"/>
        <v>1391.38538</v>
      </c>
      <c r="T10" s="84">
        <v>496.71025</v>
      </c>
      <c r="U10" s="84">
        <v>894.67513</v>
      </c>
      <c r="V10" s="84">
        <f t="shared" si="5"/>
        <v>1410.37266</v>
      </c>
      <c r="W10" s="85">
        <v>504.68424</v>
      </c>
      <c r="X10" s="85">
        <v>905.6884200000001</v>
      </c>
      <c r="Y10" s="84">
        <f t="shared" si="6"/>
        <v>1456.4594</v>
      </c>
      <c r="Z10" s="228">
        <v>516.26745</v>
      </c>
      <c r="AA10" s="228">
        <v>940.1919499999999</v>
      </c>
      <c r="AB10" s="84">
        <f t="shared" si="7"/>
        <v>1456.4594</v>
      </c>
      <c r="AC10" s="228">
        <v>516.26745</v>
      </c>
      <c r="AD10" s="228">
        <v>940.1919499999999</v>
      </c>
      <c r="AE10" s="84">
        <f t="shared" si="8"/>
        <v>1295.94</v>
      </c>
      <c r="AF10" s="228">
        <v>472.82</v>
      </c>
      <c r="AG10" s="228">
        <v>823.12</v>
      </c>
      <c r="AH10" s="84">
        <f t="shared" si="11"/>
        <v>1313.5700000000002</v>
      </c>
      <c r="AI10" s="228">
        <v>473.62</v>
      </c>
      <c r="AJ10" s="228">
        <v>839.95</v>
      </c>
      <c r="AK10" s="78">
        <f t="shared" si="9"/>
        <v>39.80515151515152</v>
      </c>
    </row>
    <row r="11" spans="1:37" s="22" customFormat="1" ht="15" customHeight="1">
      <c r="A11" s="20">
        <f t="shared" si="10"/>
        <v>5</v>
      </c>
      <c r="B11" s="21" t="s">
        <v>59</v>
      </c>
      <c r="C11" s="21" t="s">
        <v>71</v>
      </c>
      <c r="D11" s="62">
        <v>37</v>
      </c>
      <c r="E11" s="62"/>
      <c r="F11" s="64">
        <f>'[3]МКД'!$H$117</f>
        <v>15</v>
      </c>
      <c r="G11" s="84">
        <f t="shared" si="0"/>
        <v>1109.1030600000001</v>
      </c>
      <c r="H11" s="87">
        <v>533.1910300000001</v>
      </c>
      <c r="I11" s="84">
        <v>575.9120300000001</v>
      </c>
      <c r="J11" s="84">
        <f t="shared" si="1"/>
        <v>1146.64596</v>
      </c>
      <c r="K11" s="83">
        <v>540.06006</v>
      </c>
      <c r="L11" s="83">
        <v>606.5859</v>
      </c>
      <c r="M11" s="84">
        <f t="shared" si="2"/>
        <v>1176.61989</v>
      </c>
      <c r="N11" s="84">
        <v>561.52234</v>
      </c>
      <c r="O11" s="84">
        <v>615.0975500000001</v>
      </c>
      <c r="P11" s="84">
        <f t="shared" si="3"/>
        <v>1199.54432</v>
      </c>
      <c r="Q11" s="84">
        <v>557.5116800000001</v>
      </c>
      <c r="R11" s="84">
        <v>642.03264</v>
      </c>
      <c r="S11" s="84">
        <f t="shared" si="4"/>
        <v>1253.75513</v>
      </c>
      <c r="T11" s="84">
        <v>572.32</v>
      </c>
      <c r="U11" s="84">
        <v>681.43513</v>
      </c>
      <c r="V11" s="84">
        <f t="shared" si="5"/>
        <v>1239.8254399999998</v>
      </c>
      <c r="W11" s="85">
        <v>569.5777099999999</v>
      </c>
      <c r="X11" s="85">
        <v>670.2477299999999</v>
      </c>
      <c r="Y11" s="84">
        <f t="shared" si="6"/>
        <v>1262.4155</v>
      </c>
      <c r="Z11" s="226">
        <v>579.026</v>
      </c>
      <c r="AA11" s="226">
        <v>683.3895</v>
      </c>
      <c r="AB11" s="84">
        <f t="shared" si="7"/>
        <v>1262.4155</v>
      </c>
      <c r="AC11" s="226">
        <v>579.026</v>
      </c>
      <c r="AD11" s="226">
        <v>683.3895</v>
      </c>
      <c r="AE11" s="84">
        <f t="shared" si="8"/>
        <v>1246.76</v>
      </c>
      <c r="AF11" s="226">
        <v>596.13</v>
      </c>
      <c r="AG11" s="226">
        <v>650.63</v>
      </c>
      <c r="AH11" s="84">
        <f t="shared" si="11"/>
        <v>1304.57</v>
      </c>
      <c r="AI11" s="226">
        <v>601.51</v>
      </c>
      <c r="AJ11" s="226">
        <v>703.06</v>
      </c>
      <c r="AK11" s="78">
        <f t="shared" si="9"/>
        <v>86.97133333333333</v>
      </c>
    </row>
    <row r="12" spans="1:37" s="22" customFormat="1" ht="15" customHeight="1">
      <c r="A12" s="20">
        <f t="shared" si="10"/>
        <v>6</v>
      </c>
      <c r="B12" s="21" t="s">
        <v>59</v>
      </c>
      <c r="C12" s="21" t="s">
        <v>75</v>
      </c>
      <c r="D12" s="62">
        <v>9</v>
      </c>
      <c r="E12" s="62" t="s">
        <v>18</v>
      </c>
      <c r="F12" s="64">
        <f>'[3]МКД'!$H$138</f>
        <v>30</v>
      </c>
      <c r="G12" s="84">
        <f t="shared" si="0"/>
        <v>1544.65278</v>
      </c>
      <c r="H12" s="87">
        <v>311.15278</v>
      </c>
      <c r="I12" s="84">
        <v>1233.5</v>
      </c>
      <c r="J12" s="84">
        <f t="shared" si="1"/>
        <v>1570.7196099999999</v>
      </c>
      <c r="K12" s="84">
        <v>272.31414</v>
      </c>
      <c r="L12" s="84">
        <v>1298.40547</v>
      </c>
      <c r="M12" s="84">
        <f t="shared" si="2"/>
        <v>1580.5232600000002</v>
      </c>
      <c r="N12" s="84">
        <v>294.2174</v>
      </c>
      <c r="O12" s="84">
        <v>1286.3058600000002</v>
      </c>
      <c r="P12" s="84">
        <f t="shared" si="3"/>
        <v>1362.47697</v>
      </c>
      <c r="Q12" s="84">
        <v>275.50502</v>
      </c>
      <c r="R12" s="84">
        <v>1086.9719499999999</v>
      </c>
      <c r="S12" s="84">
        <f t="shared" si="4"/>
        <v>1247.0995300000002</v>
      </c>
      <c r="T12" s="84">
        <v>215.45737</v>
      </c>
      <c r="U12" s="84">
        <v>1031.64216</v>
      </c>
      <c r="V12" s="84">
        <f t="shared" si="5"/>
        <v>1208.59815</v>
      </c>
      <c r="W12" s="85">
        <v>201.67542</v>
      </c>
      <c r="X12" s="85">
        <v>1006.92273</v>
      </c>
      <c r="Y12" s="84">
        <f t="shared" si="6"/>
        <v>1188.79698</v>
      </c>
      <c r="Z12" s="228">
        <v>196.15867</v>
      </c>
      <c r="AA12" s="228">
        <v>992.63831</v>
      </c>
      <c r="AB12" s="84">
        <f t="shared" si="7"/>
        <v>1188.79698</v>
      </c>
      <c r="AC12" s="228">
        <v>196.15867</v>
      </c>
      <c r="AD12" s="228">
        <v>992.63831</v>
      </c>
      <c r="AE12" s="84">
        <f t="shared" si="8"/>
        <v>1148.03</v>
      </c>
      <c r="AF12" s="228">
        <v>220.9</v>
      </c>
      <c r="AG12" s="228">
        <v>927.13</v>
      </c>
      <c r="AH12" s="84">
        <f t="shared" si="11"/>
        <v>1115.32</v>
      </c>
      <c r="AI12" s="228">
        <v>229.09</v>
      </c>
      <c r="AJ12" s="228">
        <v>886.23</v>
      </c>
      <c r="AK12" s="78">
        <f t="shared" si="9"/>
        <v>37.17733333333333</v>
      </c>
    </row>
    <row r="13" spans="1:37" s="22" customFormat="1" ht="15" customHeight="1">
      <c r="A13" s="20">
        <f t="shared" si="10"/>
        <v>7</v>
      </c>
      <c r="B13" s="21" t="s">
        <v>59</v>
      </c>
      <c r="C13" s="21" t="s">
        <v>55</v>
      </c>
      <c r="D13" s="62">
        <v>5</v>
      </c>
      <c r="E13" s="62"/>
      <c r="F13" s="64">
        <f>'[1]МКД'!$H$24</f>
        <v>24</v>
      </c>
      <c r="G13" s="84">
        <f t="shared" si="0"/>
        <v>1055.58396</v>
      </c>
      <c r="H13" s="87">
        <v>263.35826000000003</v>
      </c>
      <c r="I13" s="84">
        <v>792.2257</v>
      </c>
      <c r="J13" s="84">
        <f t="shared" si="1"/>
        <v>1101.92626</v>
      </c>
      <c r="K13" s="83">
        <v>268.7423</v>
      </c>
      <c r="L13" s="83">
        <v>833.18396</v>
      </c>
      <c r="M13" s="84">
        <f t="shared" si="2"/>
        <v>1086.90662</v>
      </c>
      <c r="N13" s="84">
        <v>246.12293</v>
      </c>
      <c r="O13" s="84">
        <v>840.78369</v>
      </c>
      <c r="P13" s="84">
        <f t="shared" si="3"/>
        <v>1129.07151</v>
      </c>
      <c r="Q13" s="84">
        <v>253.09328</v>
      </c>
      <c r="R13" s="84">
        <v>875.9782299999999</v>
      </c>
      <c r="S13" s="84">
        <f t="shared" si="4"/>
        <v>1171.78198</v>
      </c>
      <c r="T13" s="84">
        <v>259.85404</v>
      </c>
      <c r="U13" s="84">
        <v>911.9279399999999</v>
      </c>
      <c r="V13" s="84">
        <f t="shared" si="5"/>
        <v>1204.96785</v>
      </c>
      <c r="W13" s="85">
        <v>261.62134</v>
      </c>
      <c r="X13" s="85">
        <v>943.34651</v>
      </c>
      <c r="Y13" s="84">
        <f t="shared" si="6"/>
        <v>1220.10981</v>
      </c>
      <c r="Z13" s="228">
        <v>259.46622</v>
      </c>
      <c r="AA13" s="228">
        <v>960.64359</v>
      </c>
      <c r="AB13" s="84">
        <f t="shared" si="7"/>
        <v>1220.10981</v>
      </c>
      <c r="AC13" s="228">
        <v>259.46622</v>
      </c>
      <c r="AD13" s="228">
        <v>960.64359</v>
      </c>
      <c r="AE13" s="84">
        <f t="shared" si="8"/>
        <v>1287.6399999999999</v>
      </c>
      <c r="AF13" s="228">
        <v>268.86</v>
      </c>
      <c r="AG13" s="228">
        <v>1018.78</v>
      </c>
      <c r="AH13" s="84">
        <f t="shared" si="11"/>
        <v>1328.23</v>
      </c>
      <c r="AI13" s="228">
        <v>273.25</v>
      </c>
      <c r="AJ13" s="228">
        <v>1054.98</v>
      </c>
      <c r="AK13" s="78">
        <f t="shared" si="9"/>
        <v>55.34291666666667</v>
      </c>
    </row>
    <row r="14" spans="1:37" s="22" customFormat="1" ht="15" customHeight="1">
      <c r="A14" s="20">
        <f t="shared" si="10"/>
        <v>8</v>
      </c>
      <c r="B14" s="21" t="s">
        <v>59</v>
      </c>
      <c r="C14" s="21" t="s">
        <v>79</v>
      </c>
      <c r="D14" s="62">
        <v>43</v>
      </c>
      <c r="E14" s="62"/>
      <c r="F14" s="64">
        <f>'[3]МКД'!$H$155</f>
        <v>27</v>
      </c>
      <c r="G14" s="84">
        <f t="shared" si="0"/>
        <v>1039.9471800000001</v>
      </c>
      <c r="H14" s="87">
        <v>299.73717999999997</v>
      </c>
      <c r="I14" s="84">
        <v>740.21</v>
      </c>
      <c r="J14" s="84">
        <f t="shared" si="1"/>
        <v>1019.91688</v>
      </c>
      <c r="K14" s="84">
        <v>297.82984999999996</v>
      </c>
      <c r="L14" s="84">
        <v>722.08703</v>
      </c>
      <c r="M14" s="84">
        <f t="shared" si="2"/>
        <v>1033.7284300000001</v>
      </c>
      <c r="N14" s="84">
        <v>292.83753</v>
      </c>
      <c r="O14" s="84">
        <v>740.8909</v>
      </c>
      <c r="P14" s="84">
        <f t="shared" si="3"/>
        <v>1056.19799</v>
      </c>
      <c r="Q14" s="84">
        <v>290.94167</v>
      </c>
      <c r="R14" s="84">
        <v>765.25632</v>
      </c>
      <c r="S14" s="84">
        <f t="shared" si="4"/>
        <v>1117.17843</v>
      </c>
      <c r="T14" s="84">
        <v>302.7434</v>
      </c>
      <c r="U14" s="84">
        <v>814.43503</v>
      </c>
      <c r="V14" s="84">
        <f t="shared" si="5"/>
        <v>1154.9033100000001</v>
      </c>
      <c r="W14" s="85">
        <v>304.63275</v>
      </c>
      <c r="X14" s="85">
        <v>850.27056</v>
      </c>
      <c r="Y14" s="84">
        <f t="shared" si="6"/>
        <v>1188.90434</v>
      </c>
      <c r="Z14" s="226">
        <v>309.03283</v>
      </c>
      <c r="AA14" s="226">
        <v>879.8715100000001</v>
      </c>
      <c r="AB14" s="84">
        <f t="shared" si="7"/>
        <v>1188.90434</v>
      </c>
      <c r="AC14" s="226">
        <v>309.03283</v>
      </c>
      <c r="AD14" s="226">
        <v>879.8715100000001</v>
      </c>
      <c r="AE14" s="84">
        <f t="shared" si="8"/>
        <v>1179.15</v>
      </c>
      <c r="AF14" s="226">
        <v>322.49</v>
      </c>
      <c r="AG14" s="226">
        <v>856.66</v>
      </c>
      <c r="AH14" s="84">
        <f t="shared" si="11"/>
        <v>1278.78</v>
      </c>
      <c r="AI14" s="226">
        <v>324.77</v>
      </c>
      <c r="AJ14" s="226">
        <v>954.01</v>
      </c>
      <c r="AK14" s="78">
        <f t="shared" si="9"/>
        <v>47.36222222222222</v>
      </c>
    </row>
    <row r="15" spans="1:37" s="22" customFormat="1" ht="15">
      <c r="A15" s="20">
        <f t="shared" si="10"/>
        <v>9</v>
      </c>
      <c r="B15" s="21" t="s">
        <v>59</v>
      </c>
      <c r="C15" s="204" t="s">
        <v>32</v>
      </c>
      <c r="D15" s="205">
        <v>17</v>
      </c>
      <c r="E15" s="205" t="s">
        <v>17</v>
      </c>
      <c r="F15" s="206">
        <f>'[1]МКД'!$H$34</f>
        <v>8</v>
      </c>
      <c r="G15" s="84">
        <f t="shared" si="0"/>
        <v>1055.62796</v>
      </c>
      <c r="H15" s="87">
        <v>293.56946000000005</v>
      </c>
      <c r="I15" s="84">
        <v>762.0585</v>
      </c>
      <c r="J15" s="84">
        <f t="shared" si="1"/>
        <v>1094.10581</v>
      </c>
      <c r="K15" s="83">
        <v>313.01714000000004</v>
      </c>
      <c r="L15" s="83">
        <v>781.0886700000001</v>
      </c>
      <c r="M15" s="84">
        <f t="shared" si="2"/>
        <v>1120.84095</v>
      </c>
      <c r="N15" s="84">
        <v>321.38175</v>
      </c>
      <c r="O15" s="84">
        <v>799.4592</v>
      </c>
      <c r="P15" s="84">
        <f t="shared" si="3"/>
        <v>1149.81146</v>
      </c>
      <c r="Q15" s="84">
        <v>316.62892</v>
      </c>
      <c r="R15" s="84">
        <v>833.18254</v>
      </c>
      <c r="S15" s="84">
        <f t="shared" si="4"/>
        <v>1122.75564</v>
      </c>
      <c r="T15" s="84">
        <v>263.43296000000004</v>
      </c>
      <c r="U15" s="84">
        <v>859.3226800000001</v>
      </c>
      <c r="V15" s="84">
        <f t="shared" si="5"/>
        <v>1138.6961999999999</v>
      </c>
      <c r="W15" s="85">
        <v>270.34073</v>
      </c>
      <c r="X15" s="85">
        <v>868.35547</v>
      </c>
      <c r="Y15" s="84">
        <f t="shared" si="6"/>
        <v>1156.9640399999998</v>
      </c>
      <c r="Z15" s="228">
        <v>281.21446999999995</v>
      </c>
      <c r="AA15" s="228">
        <v>875.74957</v>
      </c>
      <c r="AB15" s="84">
        <f t="shared" si="7"/>
        <v>1156.9640399999998</v>
      </c>
      <c r="AC15" s="228">
        <v>281.21446999999995</v>
      </c>
      <c r="AD15" s="228">
        <v>875.74957</v>
      </c>
      <c r="AE15" s="84">
        <f t="shared" si="8"/>
        <v>1022.76</v>
      </c>
      <c r="AF15" s="228">
        <v>246.1</v>
      </c>
      <c r="AG15" s="228">
        <v>776.66</v>
      </c>
      <c r="AH15" s="84">
        <f t="shared" si="11"/>
        <v>1089.28</v>
      </c>
      <c r="AI15" s="228">
        <v>256.82</v>
      </c>
      <c r="AJ15" s="228">
        <v>832.46</v>
      </c>
      <c r="AK15" s="78">
        <f t="shared" si="9"/>
        <v>136.16</v>
      </c>
    </row>
    <row r="16" spans="1:37" s="22" customFormat="1" ht="15" customHeight="1">
      <c r="A16" s="20">
        <f t="shared" si="10"/>
        <v>10</v>
      </c>
      <c r="B16" s="21" t="s">
        <v>59</v>
      </c>
      <c r="C16" s="21" t="s">
        <v>71</v>
      </c>
      <c r="D16" s="62">
        <v>33</v>
      </c>
      <c r="E16" s="62"/>
      <c r="F16" s="64">
        <f>'[3]МКД'!$H$115</f>
        <v>18</v>
      </c>
      <c r="G16" s="84">
        <f t="shared" si="0"/>
        <v>1095.0675999999999</v>
      </c>
      <c r="H16" s="87">
        <v>297.59286</v>
      </c>
      <c r="I16" s="84">
        <v>797.47474</v>
      </c>
      <c r="J16" s="84">
        <f t="shared" si="1"/>
        <v>1085.9614100000001</v>
      </c>
      <c r="K16" s="83">
        <v>267.33086</v>
      </c>
      <c r="L16" s="83">
        <v>818.6305500000001</v>
      </c>
      <c r="M16" s="84">
        <f t="shared" si="2"/>
        <v>1098.78855</v>
      </c>
      <c r="N16" s="84">
        <v>259.89137</v>
      </c>
      <c r="O16" s="84">
        <v>838.89718</v>
      </c>
      <c r="P16" s="84">
        <f t="shared" si="3"/>
        <v>1124.42654</v>
      </c>
      <c r="Q16" s="84">
        <v>236.56129</v>
      </c>
      <c r="R16" s="84">
        <v>887.86525</v>
      </c>
      <c r="S16" s="84">
        <f t="shared" si="4"/>
        <v>1122.3555000000001</v>
      </c>
      <c r="T16" s="84">
        <v>229.5867</v>
      </c>
      <c r="U16" s="84">
        <v>892.7688</v>
      </c>
      <c r="V16" s="84">
        <f t="shared" si="5"/>
        <v>1116.28655</v>
      </c>
      <c r="W16" s="85">
        <v>207.12219</v>
      </c>
      <c r="X16" s="85">
        <v>909.16436</v>
      </c>
      <c r="Y16" s="84">
        <f t="shared" si="6"/>
        <v>1140.17147</v>
      </c>
      <c r="Z16" s="226">
        <v>197.8653</v>
      </c>
      <c r="AA16" s="226">
        <v>942.3061700000001</v>
      </c>
      <c r="AB16" s="84">
        <f t="shared" si="7"/>
        <v>1140.17147</v>
      </c>
      <c r="AC16" s="226">
        <v>197.8653</v>
      </c>
      <c r="AD16" s="226">
        <v>942.3061700000001</v>
      </c>
      <c r="AE16" s="84">
        <f t="shared" si="8"/>
        <v>1056.01</v>
      </c>
      <c r="AF16" s="226">
        <v>167.93</v>
      </c>
      <c r="AG16" s="226">
        <v>888.08</v>
      </c>
      <c r="AH16" s="84">
        <f t="shared" si="11"/>
        <v>1130.2</v>
      </c>
      <c r="AI16" s="226">
        <v>169.32</v>
      </c>
      <c r="AJ16" s="226">
        <v>960.88</v>
      </c>
      <c r="AK16" s="78">
        <f t="shared" si="9"/>
        <v>62.78888888888889</v>
      </c>
    </row>
    <row r="17" spans="1:37" s="22" customFormat="1" ht="15" customHeight="1">
      <c r="A17" s="20">
        <f t="shared" si="10"/>
        <v>11</v>
      </c>
      <c r="B17" s="21" t="s">
        <v>59</v>
      </c>
      <c r="C17" s="21" t="s">
        <v>71</v>
      </c>
      <c r="D17" s="62">
        <v>27</v>
      </c>
      <c r="E17" s="62"/>
      <c r="F17" s="64">
        <f>'[3]МКД'!$H$112</f>
        <v>12</v>
      </c>
      <c r="G17" s="84">
        <f t="shared" si="0"/>
        <v>880.29869</v>
      </c>
      <c r="H17" s="87">
        <v>245.98148</v>
      </c>
      <c r="I17" s="84">
        <v>634.3172099999999</v>
      </c>
      <c r="J17" s="84">
        <f t="shared" si="1"/>
        <v>923.0791399999999</v>
      </c>
      <c r="K17" s="83">
        <v>250.34217999999998</v>
      </c>
      <c r="L17" s="83">
        <v>672.73696</v>
      </c>
      <c r="M17" s="84">
        <f t="shared" si="2"/>
        <v>984.14452</v>
      </c>
      <c r="N17" s="84">
        <v>286.8403</v>
      </c>
      <c r="O17" s="84">
        <v>697.30422</v>
      </c>
      <c r="P17" s="84">
        <f t="shared" si="3"/>
        <v>1006.62751</v>
      </c>
      <c r="Q17" s="84">
        <v>267.56851</v>
      </c>
      <c r="R17" s="84">
        <v>739.059</v>
      </c>
      <c r="S17" s="84">
        <f t="shared" si="4"/>
        <v>1023.3988899999999</v>
      </c>
      <c r="T17" s="84">
        <v>275.34031</v>
      </c>
      <c r="U17" s="84">
        <v>748.05858</v>
      </c>
      <c r="V17" s="84">
        <f t="shared" si="5"/>
        <v>1035.87654</v>
      </c>
      <c r="W17" s="85">
        <v>272.64587</v>
      </c>
      <c r="X17" s="85">
        <v>763.23067</v>
      </c>
      <c r="Y17" s="84">
        <f t="shared" si="6"/>
        <v>1075.2897</v>
      </c>
      <c r="Z17" s="226">
        <v>268.98644</v>
      </c>
      <c r="AA17" s="226">
        <v>806.30326</v>
      </c>
      <c r="AB17" s="84">
        <f t="shared" si="7"/>
        <v>1075.2897</v>
      </c>
      <c r="AC17" s="226">
        <v>268.98644</v>
      </c>
      <c r="AD17" s="226">
        <v>806.30326</v>
      </c>
      <c r="AE17" s="84">
        <f t="shared" si="8"/>
        <v>1044.5</v>
      </c>
      <c r="AF17" s="226">
        <v>247.46</v>
      </c>
      <c r="AG17" s="226">
        <v>797.04</v>
      </c>
      <c r="AH17" s="84">
        <f t="shared" si="11"/>
        <v>1062.41</v>
      </c>
      <c r="AI17" s="226">
        <v>234.04</v>
      </c>
      <c r="AJ17" s="226">
        <v>828.37</v>
      </c>
      <c r="AK17" s="78">
        <f t="shared" si="9"/>
        <v>88.53416666666668</v>
      </c>
    </row>
    <row r="18" spans="1:37" s="22" customFormat="1" ht="13.5" customHeight="1">
      <c r="A18" s="20">
        <f t="shared" si="10"/>
        <v>12</v>
      </c>
      <c r="B18" s="21" t="s">
        <v>59</v>
      </c>
      <c r="C18" s="21" t="s">
        <v>72</v>
      </c>
      <c r="D18" s="62">
        <v>16</v>
      </c>
      <c r="E18" s="62"/>
      <c r="F18" s="64">
        <f>'[3]МКД'!$H$126</f>
        <v>12</v>
      </c>
      <c r="G18" s="84">
        <f t="shared" si="0"/>
        <v>972.96551</v>
      </c>
      <c r="H18" s="87">
        <v>292.06036</v>
      </c>
      <c r="I18" s="84">
        <v>680.90515</v>
      </c>
      <c r="J18" s="84">
        <f t="shared" si="1"/>
        <v>964.3321900000001</v>
      </c>
      <c r="K18" s="83">
        <v>246.54194</v>
      </c>
      <c r="L18" s="83">
        <v>717.79025</v>
      </c>
      <c r="M18" s="84">
        <f t="shared" si="2"/>
        <v>954.0415300000001</v>
      </c>
      <c r="N18" s="84">
        <v>258.18223</v>
      </c>
      <c r="O18" s="84">
        <v>695.8593000000001</v>
      </c>
      <c r="P18" s="84">
        <f t="shared" si="3"/>
        <v>1015.4677399999999</v>
      </c>
      <c r="Q18" s="84">
        <v>272.952</v>
      </c>
      <c r="R18" s="84">
        <v>742.5157399999999</v>
      </c>
      <c r="S18" s="84">
        <f t="shared" si="4"/>
        <v>1028.37721</v>
      </c>
      <c r="T18" s="84">
        <v>286.89045</v>
      </c>
      <c r="U18" s="84">
        <v>741.48676</v>
      </c>
      <c r="V18" s="84">
        <f t="shared" si="5"/>
        <v>1031.07337</v>
      </c>
      <c r="W18" s="85">
        <v>296.84915</v>
      </c>
      <c r="X18" s="85">
        <v>734.22422</v>
      </c>
      <c r="Y18" s="84">
        <f t="shared" si="6"/>
        <v>1072.16335</v>
      </c>
      <c r="Z18" s="228">
        <v>312.85732</v>
      </c>
      <c r="AA18" s="228">
        <v>759.3060300000001</v>
      </c>
      <c r="AB18" s="84">
        <f t="shared" si="7"/>
        <v>1072.16335</v>
      </c>
      <c r="AC18" s="228">
        <v>312.85732</v>
      </c>
      <c r="AD18" s="228">
        <v>759.3060300000001</v>
      </c>
      <c r="AE18" s="84">
        <f t="shared" si="8"/>
        <v>967.0799999999999</v>
      </c>
      <c r="AF18" s="228">
        <v>307.68</v>
      </c>
      <c r="AG18" s="228">
        <v>659.4</v>
      </c>
      <c r="AH18" s="84">
        <f t="shared" si="11"/>
        <v>1032.08</v>
      </c>
      <c r="AI18" s="228">
        <v>316.84</v>
      </c>
      <c r="AJ18" s="228">
        <v>715.24</v>
      </c>
      <c r="AK18" s="78">
        <f t="shared" si="9"/>
        <v>86.00666666666666</v>
      </c>
    </row>
    <row r="19" spans="1:37" s="22" customFormat="1" ht="13.5" customHeight="1">
      <c r="A19" s="20">
        <f t="shared" si="10"/>
        <v>13</v>
      </c>
      <c r="B19" s="21" t="s">
        <v>59</v>
      </c>
      <c r="C19" s="21" t="s">
        <v>79</v>
      </c>
      <c r="D19" s="62">
        <v>36</v>
      </c>
      <c r="E19" s="62" t="s">
        <v>17</v>
      </c>
      <c r="F19" s="64">
        <f>'[3]МКД'!$H$151</f>
        <v>12</v>
      </c>
      <c r="G19" s="84">
        <f t="shared" si="0"/>
        <v>847.84244</v>
      </c>
      <c r="H19" s="87">
        <v>390.96032</v>
      </c>
      <c r="I19" s="84">
        <v>456.88212</v>
      </c>
      <c r="J19" s="84">
        <f t="shared" si="1"/>
        <v>887.2578500000001</v>
      </c>
      <c r="K19" s="84">
        <v>409.89595</v>
      </c>
      <c r="L19" s="84">
        <v>477.36190000000005</v>
      </c>
      <c r="M19" s="84">
        <f t="shared" si="2"/>
        <v>908.03018</v>
      </c>
      <c r="N19" s="84">
        <v>421.72818</v>
      </c>
      <c r="O19" s="84">
        <v>486.302</v>
      </c>
      <c r="P19" s="84">
        <f t="shared" si="3"/>
        <v>947.12354</v>
      </c>
      <c r="Q19" s="84">
        <v>435.47126000000003</v>
      </c>
      <c r="R19" s="84">
        <v>511.65228</v>
      </c>
      <c r="S19" s="84">
        <f t="shared" si="4"/>
        <v>999.5925100000001</v>
      </c>
      <c r="T19" s="84">
        <v>459.5431</v>
      </c>
      <c r="U19" s="84">
        <v>540.0494100000001</v>
      </c>
      <c r="V19" s="84">
        <f t="shared" si="5"/>
        <v>1025.18254</v>
      </c>
      <c r="W19" s="85">
        <v>473.23</v>
      </c>
      <c r="X19" s="85">
        <v>551.95254</v>
      </c>
      <c r="Y19" s="84">
        <f t="shared" si="6"/>
        <v>1055.77583</v>
      </c>
      <c r="Z19" s="226">
        <v>471.73947</v>
      </c>
      <c r="AA19" s="226">
        <v>584.03636</v>
      </c>
      <c r="AB19" s="84">
        <f t="shared" si="7"/>
        <v>1055.77583</v>
      </c>
      <c r="AC19" s="226">
        <v>471.73947</v>
      </c>
      <c r="AD19" s="226">
        <v>584.03636</v>
      </c>
      <c r="AE19" s="84">
        <f t="shared" si="8"/>
        <v>856.71</v>
      </c>
      <c r="AF19" s="226">
        <v>379.6</v>
      </c>
      <c r="AG19" s="226">
        <v>477.11</v>
      </c>
      <c r="AH19" s="84">
        <f t="shared" si="11"/>
        <v>893.8700000000001</v>
      </c>
      <c r="AI19" s="226">
        <v>381.43</v>
      </c>
      <c r="AJ19" s="226">
        <v>512.44</v>
      </c>
      <c r="AK19" s="78">
        <f t="shared" si="9"/>
        <v>74.48916666666668</v>
      </c>
    </row>
    <row r="20" spans="1:37" s="22" customFormat="1" ht="13.5" customHeight="1">
      <c r="A20" s="20">
        <f t="shared" si="10"/>
        <v>14</v>
      </c>
      <c r="B20" s="21" t="s">
        <v>59</v>
      </c>
      <c r="C20" s="21" t="s">
        <v>71</v>
      </c>
      <c r="D20" s="62">
        <v>39</v>
      </c>
      <c r="E20" s="62"/>
      <c r="F20" s="64">
        <f>'[3]МКД'!$H$119</f>
        <v>18</v>
      </c>
      <c r="G20" s="84">
        <f t="shared" si="0"/>
        <v>828.30954</v>
      </c>
      <c r="H20" s="87">
        <v>260.63032</v>
      </c>
      <c r="I20" s="84">
        <v>567.67922</v>
      </c>
      <c r="J20" s="84">
        <f t="shared" si="1"/>
        <v>852.7894900000001</v>
      </c>
      <c r="K20" s="83">
        <v>267.53182</v>
      </c>
      <c r="L20" s="83">
        <v>585.2576700000001</v>
      </c>
      <c r="M20" s="84">
        <f t="shared" si="2"/>
        <v>872.56669</v>
      </c>
      <c r="N20" s="84">
        <v>279.28106</v>
      </c>
      <c r="O20" s="84">
        <v>593.28563</v>
      </c>
      <c r="P20" s="84">
        <f t="shared" si="3"/>
        <v>888.6965</v>
      </c>
      <c r="Q20" s="84">
        <v>274.04022</v>
      </c>
      <c r="R20" s="84">
        <v>614.65628</v>
      </c>
      <c r="S20" s="84">
        <f t="shared" si="4"/>
        <v>922.0255599999999</v>
      </c>
      <c r="T20" s="84">
        <v>276.12181</v>
      </c>
      <c r="U20" s="84">
        <v>645.90375</v>
      </c>
      <c r="V20" s="84">
        <f t="shared" si="5"/>
        <v>906.4569099999999</v>
      </c>
      <c r="W20" s="85">
        <v>272.35540999999995</v>
      </c>
      <c r="X20" s="85">
        <v>634.1015</v>
      </c>
      <c r="Y20" s="84">
        <f t="shared" si="6"/>
        <v>892.556</v>
      </c>
      <c r="Z20" s="226">
        <v>260.55538</v>
      </c>
      <c r="AA20" s="226">
        <v>632.00062</v>
      </c>
      <c r="AB20" s="84">
        <f t="shared" si="7"/>
        <v>892.556</v>
      </c>
      <c r="AC20" s="226">
        <v>260.55538</v>
      </c>
      <c r="AD20" s="226">
        <v>632.00062</v>
      </c>
      <c r="AE20" s="84">
        <f t="shared" si="8"/>
        <v>852.94</v>
      </c>
      <c r="AF20" s="226">
        <v>275.54</v>
      </c>
      <c r="AG20" s="226">
        <v>577.4</v>
      </c>
      <c r="AH20" s="84">
        <f t="shared" si="11"/>
        <v>954.32</v>
      </c>
      <c r="AI20" s="226">
        <v>287.35</v>
      </c>
      <c r="AJ20" s="226">
        <v>666.97</v>
      </c>
      <c r="AK20" s="78">
        <f t="shared" si="9"/>
        <v>53.01777777777778</v>
      </c>
    </row>
    <row r="21" spans="1:37" s="22" customFormat="1" ht="13.5" customHeight="1">
      <c r="A21" s="20">
        <f t="shared" si="10"/>
        <v>15</v>
      </c>
      <c r="B21" s="21" t="s">
        <v>59</v>
      </c>
      <c r="C21" s="21" t="s">
        <v>79</v>
      </c>
      <c r="D21" s="62">
        <v>41</v>
      </c>
      <c r="E21" s="62" t="s">
        <v>18</v>
      </c>
      <c r="F21" s="64">
        <f>'[3]МКД'!$H$154</f>
        <v>12</v>
      </c>
      <c r="G21" s="84">
        <f t="shared" si="0"/>
        <v>857.13546</v>
      </c>
      <c r="H21" s="87">
        <v>132.31273000000002</v>
      </c>
      <c r="I21" s="84">
        <v>724.82273</v>
      </c>
      <c r="J21" s="84">
        <f t="shared" si="1"/>
        <v>863.36432</v>
      </c>
      <c r="K21" s="84">
        <v>125.23437</v>
      </c>
      <c r="L21" s="84">
        <v>738.12995</v>
      </c>
      <c r="M21" s="84">
        <f t="shared" si="2"/>
        <v>891.695</v>
      </c>
      <c r="N21" s="84">
        <v>132.25260999999998</v>
      </c>
      <c r="O21" s="84">
        <v>759.44239</v>
      </c>
      <c r="P21" s="84">
        <f t="shared" si="3"/>
        <v>907.94389</v>
      </c>
      <c r="Q21" s="84">
        <v>103.44564</v>
      </c>
      <c r="R21" s="84">
        <v>804.49825</v>
      </c>
      <c r="S21" s="84">
        <f t="shared" si="4"/>
        <v>916.62872</v>
      </c>
      <c r="T21" s="84">
        <v>92.41121000000001</v>
      </c>
      <c r="U21" s="84">
        <v>824.2175100000001</v>
      </c>
      <c r="V21" s="84">
        <f t="shared" si="5"/>
        <v>855.99531</v>
      </c>
      <c r="W21" s="85">
        <v>69.09033000000001</v>
      </c>
      <c r="X21" s="85">
        <v>786.90498</v>
      </c>
      <c r="Y21" s="84">
        <f t="shared" si="6"/>
        <v>845.7008900000001</v>
      </c>
      <c r="Z21" s="226">
        <v>36.346230000000006</v>
      </c>
      <c r="AA21" s="226">
        <v>809.3546600000001</v>
      </c>
      <c r="AB21" s="84">
        <f t="shared" si="7"/>
        <v>845.7008900000001</v>
      </c>
      <c r="AC21" s="226">
        <v>36.346230000000006</v>
      </c>
      <c r="AD21" s="226">
        <v>809.3546600000001</v>
      </c>
      <c r="AE21" s="84">
        <f t="shared" si="8"/>
        <v>803.0600000000001</v>
      </c>
      <c r="AF21" s="226">
        <v>33.73</v>
      </c>
      <c r="AG21" s="226">
        <v>769.33</v>
      </c>
      <c r="AH21" s="84">
        <f t="shared" si="11"/>
        <v>869.55</v>
      </c>
      <c r="AI21" s="226">
        <v>19.15</v>
      </c>
      <c r="AJ21" s="226">
        <v>850.4</v>
      </c>
      <c r="AK21" s="78">
        <f t="shared" si="9"/>
        <v>72.46249999999999</v>
      </c>
    </row>
    <row r="22" spans="1:37" s="22" customFormat="1" ht="15" customHeight="1">
      <c r="A22" s="20">
        <f t="shared" si="10"/>
        <v>16</v>
      </c>
      <c r="B22" s="21" t="s">
        <v>59</v>
      </c>
      <c r="C22" s="21" t="s">
        <v>77</v>
      </c>
      <c r="D22" s="62">
        <v>11</v>
      </c>
      <c r="E22" s="62"/>
      <c r="F22" s="64">
        <f>'[3]МКД'!$H$143</f>
        <v>12</v>
      </c>
      <c r="G22" s="84">
        <f t="shared" si="0"/>
        <v>679.56224</v>
      </c>
      <c r="H22" s="87">
        <v>169.04306</v>
      </c>
      <c r="I22" s="84">
        <v>510.51918</v>
      </c>
      <c r="J22" s="84">
        <f t="shared" si="1"/>
        <v>718.7208999999999</v>
      </c>
      <c r="K22" s="83">
        <v>182.65581</v>
      </c>
      <c r="L22" s="83">
        <v>536.0650899999999</v>
      </c>
      <c r="M22" s="84">
        <f t="shared" si="2"/>
        <v>755.03283</v>
      </c>
      <c r="N22" s="84">
        <v>195.91839000000002</v>
      </c>
      <c r="O22" s="84">
        <v>559.11444</v>
      </c>
      <c r="P22" s="84">
        <f t="shared" si="3"/>
        <v>777.71137</v>
      </c>
      <c r="Q22" s="84">
        <v>198.53263</v>
      </c>
      <c r="R22" s="84">
        <v>579.17874</v>
      </c>
      <c r="S22" s="84">
        <f t="shared" si="4"/>
        <v>819.2123899999999</v>
      </c>
      <c r="T22" s="84">
        <v>207.01978</v>
      </c>
      <c r="U22" s="84">
        <v>612.19261</v>
      </c>
      <c r="V22" s="84">
        <f t="shared" si="5"/>
        <v>837.8572300000001</v>
      </c>
      <c r="W22" s="85">
        <v>214.69358</v>
      </c>
      <c r="X22" s="85">
        <v>623.1636500000001</v>
      </c>
      <c r="Y22" s="84">
        <f t="shared" si="6"/>
        <v>830.51255</v>
      </c>
      <c r="Z22" s="228">
        <v>216.33362</v>
      </c>
      <c r="AA22" s="228">
        <v>614.17893</v>
      </c>
      <c r="AB22" s="84">
        <f t="shared" si="7"/>
        <v>830.51255</v>
      </c>
      <c r="AC22" s="228">
        <v>216.33362</v>
      </c>
      <c r="AD22" s="228">
        <v>614.17893</v>
      </c>
      <c r="AE22" s="84">
        <f t="shared" si="8"/>
        <v>802.3399999999999</v>
      </c>
      <c r="AF22" s="228">
        <v>225.2</v>
      </c>
      <c r="AG22" s="228">
        <v>577.14</v>
      </c>
      <c r="AH22" s="84">
        <f t="shared" si="11"/>
        <v>856.4300000000001</v>
      </c>
      <c r="AI22" s="228">
        <v>229.95</v>
      </c>
      <c r="AJ22" s="228">
        <v>626.48</v>
      </c>
      <c r="AK22" s="78">
        <f t="shared" si="9"/>
        <v>71.36916666666667</v>
      </c>
    </row>
    <row r="23" spans="1:37" s="22" customFormat="1" ht="15" customHeight="1">
      <c r="A23" s="20">
        <f t="shared" si="10"/>
        <v>17</v>
      </c>
      <c r="B23" s="21" t="s">
        <v>59</v>
      </c>
      <c r="C23" s="21" t="s">
        <v>57</v>
      </c>
      <c r="D23" s="62">
        <v>3</v>
      </c>
      <c r="E23" s="62"/>
      <c r="F23" s="64">
        <f>'[3]МКД'!$H$89</f>
        <v>12</v>
      </c>
      <c r="G23" s="84">
        <f t="shared" si="0"/>
        <v>718.52388</v>
      </c>
      <c r="H23" s="87">
        <v>308.55975</v>
      </c>
      <c r="I23" s="84">
        <v>409.96413</v>
      </c>
      <c r="J23" s="84">
        <f t="shared" si="1"/>
        <v>730.9627</v>
      </c>
      <c r="K23" s="83">
        <v>317.94077000000004</v>
      </c>
      <c r="L23" s="83">
        <v>413.02193</v>
      </c>
      <c r="M23" s="84">
        <f t="shared" si="2"/>
        <v>763.73114</v>
      </c>
      <c r="N23" s="84">
        <v>333.63676</v>
      </c>
      <c r="O23" s="84">
        <v>430.09438</v>
      </c>
      <c r="P23" s="84">
        <f t="shared" si="3"/>
        <v>782.2266599999999</v>
      </c>
      <c r="Q23" s="84">
        <v>335.32036999999997</v>
      </c>
      <c r="R23" s="84">
        <v>446.90628999999996</v>
      </c>
      <c r="S23" s="84">
        <f t="shared" si="4"/>
        <v>810.3009400000001</v>
      </c>
      <c r="T23" s="84">
        <v>344.51041</v>
      </c>
      <c r="U23" s="84">
        <v>465.79053000000005</v>
      </c>
      <c r="V23" s="84">
        <f t="shared" si="5"/>
        <v>835.5464900000001</v>
      </c>
      <c r="W23" s="85">
        <v>357.28821000000005</v>
      </c>
      <c r="X23" s="85">
        <v>478.25828</v>
      </c>
      <c r="Y23" s="84">
        <f t="shared" si="6"/>
        <v>856.6036300000001</v>
      </c>
      <c r="Z23" s="228">
        <v>362.89017</v>
      </c>
      <c r="AA23" s="228">
        <v>493.71346</v>
      </c>
      <c r="AB23" s="84">
        <f t="shared" si="7"/>
        <v>856.6036300000001</v>
      </c>
      <c r="AC23" s="228">
        <v>362.89017</v>
      </c>
      <c r="AD23" s="228">
        <v>493.71346</v>
      </c>
      <c r="AE23" s="84">
        <f t="shared" si="8"/>
        <v>845.05</v>
      </c>
      <c r="AF23" s="228">
        <v>381.28</v>
      </c>
      <c r="AG23" s="228">
        <v>463.77</v>
      </c>
      <c r="AH23" s="84">
        <f t="shared" si="11"/>
        <v>885.98</v>
      </c>
      <c r="AI23" s="228">
        <v>385.63</v>
      </c>
      <c r="AJ23" s="228">
        <v>500.35</v>
      </c>
      <c r="AK23" s="78">
        <f t="shared" si="9"/>
        <v>73.83166666666666</v>
      </c>
    </row>
    <row r="24" spans="1:37" s="22" customFormat="1" ht="15" customHeight="1">
      <c r="A24" s="20">
        <f t="shared" si="10"/>
        <v>18</v>
      </c>
      <c r="B24" s="21" t="s">
        <v>59</v>
      </c>
      <c r="C24" s="21" t="s">
        <v>50</v>
      </c>
      <c r="D24" s="62">
        <v>13</v>
      </c>
      <c r="E24" s="62"/>
      <c r="F24" s="64">
        <f>'[3]МКД'!$H$86</f>
        <v>12</v>
      </c>
      <c r="G24" s="84">
        <f t="shared" si="0"/>
        <v>765.3110900000001</v>
      </c>
      <c r="H24" s="87">
        <v>215.00916</v>
      </c>
      <c r="I24" s="84">
        <v>550.3019300000001</v>
      </c>
      <c r="J24" s="84">
        <f t="shared" si="1"/>
        <v>767.35016</v>
      </c>
      <c r="K24" s="83">
        <v>211.98495</v>
      </c>
      <c r="L24" s="83">
        <v>555.3652099999999</v>
      </c>
      <c r="M24" s="84">
        <f t="shared" si="2"/>
        <v>807.54373</v>
      </c>
      <c r="N24" s="84">
        <v>222.80011</v>
      </c>
      <c r="O24" s="84">
        <v>584.74362</v>
      </c>
      <c r="P24" s="84">
        <f t="shared" si="3"/>
        <v>822.7167300000001</v>
      </c>
      <c r="Q24" s="84">
        <v>220.83767</v>
      </c>
      <c r="R24" s="84">
        <v>601.8790600000001</v>
      </c>
      <c r="S24" s="84">
        <f t="shared" si="4"/>
        <v>823.5498</v>
      </c>
      <c r="T24" s="84">
        <v>217.40437</v>
      </c>
      <c r="U24" s="84">
        <v>606.14543</v>
      </c>
      <c r="V24" s="84">
        <f t="shared" si="5"/>
        <v>821.23484</v>
      </c>
      <c r="W24" s="85">
        <v>210.85784</v>
      </c>
      <c r="X24" s="85">
        <v>610.377</v>
      </c>
      <c r="Y24" s="84">
        <f t="shared" si="6"/>
        <v>841.54097</v>
      </c>
      <c r="Z24" s="228">
        <v>212.05429999999998</v>
      </c>
      <c r="AA24" s="228">
        <v>629.48667</v>
      </c>
      <c r="AB24" s="84">
        <f t="shared" si="7"/>
        <v>841.54097</v>
      </c>
      <c r="AC24" s="228">
        <v>212.05429999999998</v>
      </c>
      <c r="AD24" s="228">
        <v>629.48667</v>
      </c>
      <c r="AE24" s="84">
        <f t="shared" si="8"/>
        <v>809.53</v>
      </c>
      <c r="AF24" s="228">
        <v>208.4</v>
      </c>
      <c r="AG24" s="228">
        <v>601.13</v>
      </c>
      <c r="AH24" s="84">
        <f t="shared" si="11"/>
        <v>857.39</v>
      </c>
      <c r="AI24" s="228">
        <v>219.59</v>
      </c>
      <c r="AJ24" s="228">
        <v>637.8</v>
      </c>
      <c r="AK24" s="78">
        <f t="shared" si="9"/>
        <v>71.44916666666667</v>
      </c>
    </row>
    <row r="25" spans="1:37" s="22" customFormat="1" ht="15" customHeight="1">
      <c r="A25" s="20">
        <f t="shared" si="10"/>
        <v>19</v>
      </c>
      <c r="B25" s="21" t="s">
        <v>59</v>
      </c>
      <c r="C25" s="21" t="s">
        <v>16</v>
      </c>
      <c r="D25" s="62">
        <v>28</v>
      </c>
      <c r="E25" s="62"/>
      <c r="F25" s="64">
        <f>'[1]МКД'!$H$49</f>
        <v>8</v>
      </c>
      <c r="G25" s="84">
        <f t="shared" si="0"/>
        <v>676.81877</v>
      </c>
      <c r="H25" s="87">
        <v>144.88117000000003</v>
      </c>
      <c r="I25" s="84">
        <v>531.9376</v>
      </c>
      <c r="J25" s="84">
        <f t="shared" si="1"/>
        <v>701.0865200000001</v>
      </c>
      <c r="K25" s="83">
        <v>147.56445000000002</v>
      </c>
      <c r="L25" s="83">
        <v>553.52207</v>
      </c>
      <c r="M25" s="84">
        <f t="shared" si="2"/>
        <v>723.844</v>
      </c>
      <c r="N25" s="84">
        <v>149.21251</v>
      </c>
      <c r="O25" s="84">
        <v>574.63149</v>
      </c>
      <c r="P25" s="84">
        <f t="shared" si="3"/>
        <v>747.69731</v>
      </c>
      <c r="Q25" s="84">
        <v>148.7271</v>
      </c>
      <c r="R25" s="84">
        <v>598.97021</v>
      </c>
      <c r="S25" s="84">
        <f t="shared" si="4"/>
        <v>784.68993</v>
      </c>
      <c r="T25" s="84">
        <v>153.79497</v>
      </c>
      <c r="U25" s="84">
        <v>630.89496</v>
      </c>
      <c r="V25" s="84">
        <f t="shared" si="5"/>
        <v>803.4539199999999</v>
      </c>
      <c r="W25" s="85">
        <v>158.86284</v>
      </c>
      <c r="X25" s="85">
        <v>644.5910799999999</v>
      </c>
      <c r="Y25" s="84">
        <f t="shared" si="6"/>
        <v>675.01507</v>
      </c>
      <c r="Z25" s="228">
        <v>140.08608999999998</v>
      </c>
      <c r="AA25" s="228">
        <v>534.92898</v>
      </c>
      <c r="AB25" s="84">
        <f t="shared" si="7"/>
        <v>675.01507</v>
      </c>
      <c r="AC25" s="228">
        <v>140.08608999999998</v>
      </c>
      <c r="AD25" s="228">
        <v>534.92898</v>
      </c>
      <c r="AE25" s="84">
        <f t="shared" si="8"/>
        <v>679.43</v>
      </c>
      <c r="AF25" s="228">
        <v>146.28</v>
      </c>
      <c r="AG25" s="228">
        <v>533.15</v>
      </c>
      <c r="AH25" s="84">
        <f t="shared" si="11"/>
        <v>678.55</v>
      </c>
      <c r="AI25" s="228">
        <v>145.4</v>
      </c>
      <c r="AJ25" s="228">
        <v>533.15</v>
      </c>
      <c r="AK25" s="78">
        <f t="shared" si="9"/>
        <v>84.81875</v>
      </c>
    </row>
    <row r="26" spans="1:37" s="22" customFormat="1" ht="15" customHeight="1">
      <c r="A26" s="20">
        <f t="shared" si="10"/>
        <v>20</v>
      </c>
      <c r="B26" s="21" t="s">
        <v>59</v>
      </c>
      <c r="C26" s="21" t="s">
        <v>79</v>
      </c>
      <c r="D26" s="62">
        <v>39</v>
      </c>
      <c r="E26" s="62"/>
      <c r="F26" s="64">
        <f>'[3]МКД'!$H$152</f>
        <v>12</v>
      </c>
      <c r="G26" s="84">
        <f t="shared" si="0"/>
        <v>721.9447399999999</v>
      </c>
      <c r="H26" s="87">
        <v>302.99474</v>
      </c>
      <c r="I26" s="84">
        <v>418.95</v>
      </c>
      <c r="J26" s="84">
        <f t="shared" si="1"/>
        <v>749.3323</v>
      </c>
      <c r="K26" s="84">
        <v>314.10362</v>
      </c>
      <c r="L26" s="84">
        <v>435.22868</v>
      </c>
      <c r="M26" s="84">
        <f t="shared" si="2"/>
        <v>777.26678</v>
      </c>
      <c r="N26" s="84">
        <v>326.78984</v>
      </c>
      <c r="O26" s="84">
        <v>450.47694</v>
      </c>
      <c r="P26" s="84">
        <f t="shared" si="3"/>
        <v>766.8407199999999</v>
      </c>
      <c r="Q26" s="84">
        <v>313.38746999999995</v>
      </c>
      <c r="R26" s="84">
        <v>453.45325</v>
      </c>
      <c r="S26" s="84">
        <f t="shared" si="4"/>
        <v>794.0433499999999</v>
      </c>
      <c r="T26" s="84">
        <v>317.62685999999997</v>
      </c>
      <c r="U26" s="84">
        <v>476.41649</v>
      </c>
      <c r="V26" s="84">
        <f t="shared" si="5"/>
        <v>767.2252599999999</v>
      </c>
      <c r="W26" s="85">
        <v>303.20261999999997</v>
      </c>
      <c r="X26" s="85">
        <v>464.02264</v>
      </c>
      <c r="Y26" s="84">
        <f t="shared" si="6"/>
        <v>756.72361</v>
      </c>
      <c r="Z26" s="226">
        <v>282.71396000000004</v>
      </c>
      <c r="AA26" s="226">
        <v>474.00965</v>
      </c>
      <c r="AB26" s="84">
        <f t="shared" si="7"/>
        <v>756.72361</v>
      </c>
      <c r="AC26" s="226">
        <v>282.71396000000004</v>
      </c>
      <c r="AD26" s="226">
        <v>474.00965</v>
      </c>
      <c r="AE26" s="84">
        <f t="shared" si="8"/>
        <v>662.57</v>
      </c>
      <c r="AF26" s="226">
        <v>269.91</v>
      </c>
      <c r="AG26" s="226">
        <v>392.66</v>
      </c>
      <c r="AH26" s="84">
        <f t="shared" si="11"/>
        <v>679.46</v>
      </c>
      <c r="AI26" s="226">
        <v>281.4</v>
      </c>
      <c r="AJ26" s="226">
        <v>398.06</v>
      </c>
      <c r="AK26" s="78">
        <f t="shared" si="9"/>
        <v>56.62166666666667</v>
      </c>
    </row>
    <row r="27" spans="1:37" s="22" customFormat="1" ht="15" customHeight="1">
      <c r="A27" s="20">
        <f t="shared" si="10"/>
        <v>21</v>
      </c>
      <c r="B27" s="21" t="s">
        <v>59</v>
      </c>
      <c r="C27" s="21" t="s">
        <v>21</v>
      </c>
      <c r="D27" s="62">
        <v>10</v>
      </c>
      <c r="E27" s="62"/>
      <c r="F27" s="64">
        <f>'[1]МКД'!$H$29</f>
        <v>20</v>
      </c>
      <c r="G27" s="84">
        <f t="shared" si="0"/>
        <v>647.3506600000001</v>
      </c>
      <c r="H27" s="87">
        <v>252.59542000000002</v>
      </c>
      <c r="I27" s="84">
        <v>394.75524</v>
      </c>
      <c r="J27" s="84">
        <f t="shared" si="1"/>
        <v>645.32732</v>
      </c>
      <c r="K27" s="83">
        <v>251.55006</v>
      </c>
      <c r="L27" s="83">
        <v>393.77726</v>
      </c>
      <c r="M27" s="84">
        <f t="shared" si="2"/>
        <v>686.58286</v>
      </c>
      <c r="N27" s="84">
        <v>266.54844</v>
      </c>
      <c r="O27" s="84">
        <v>420.03442</v>
      </c>
      <c r="P27" s="84">
        <f t="shared" si="3"/>
        <v>704.3060800000001</v>
      </c>
      <c r="Q27" s="84">
        <v>264.78308000000004</v>
      </c>
      <c r="R27" s="84">
        <v>439.523</v>
      </c>
      <c r="S27" s="84">
        <f t="shared" si="4"/>
        <v>719.52433</v>
      </c>
      <c r="T27" s="84">
        <v>261.83117</v>
      </c>
      <c r="U27" s="84">
        <v>457.69316</v>
      </c>
      <c r="V27" s="84">
        <f t="shared" si="5"/>
        <v>742.57925</v>
      </c>
      <c r="W27" s="85">
        <v>270.52491</v>
      </c>
      <c r="X27" s="85">
        <v>472.05434</v>
      </c>
      <c r="Y27" s="84">
        <f t="shared" si="6"/>
        <v>751.7067</v>
      </c>
      <c r="Z27" s="228">
        <v>265.28821999999997</v>
      </c>
      <c r="AA27" s="228">
        <v>486.41848</v>
      </c>
      <c r="AB27" s="84">
        <f t="shared" si="7"/>
        <v>751.7067</v>
      </c>
      <c r="AC27" s="228">
        <v>265.28821999999997</v>
      </c>
      <c r="AD27" s="228">
        <v>486.41848</v>
      </c>
      <c r="AE27" s="84">
        <f t="shared" si="8"/>
        <v>648.4100000000001</v>
      </c>
      <c r="AF27" s="228">
        <v>254.37</v>
      </c>
      <c r="AG27" s="228">
        <v>394.04</v>
      </c>
      <c r="AH27" s="84">
        <f t="shared" si="11"/>
        <v>704.79</v>
      </c>
      <c r="AI27" s="228">
        <v>260.3</v>
      </c>
      <c r="AJ27" s="228">
        <v>444.49</v>
      </c>
      <c r="AK27" s="78">
        <f t="shared" si="9"/>
        <v>35.2395</v>
      </c>
    </row>
    <row r="28" spans="1:37" s="22" customFormat="1" ht="15" customHeight="1">
      <c r="A28" s="20">
        <f t="shared" si="10"/>
        <v>22</v>
      </c>
      <c r="B28" s="21" t="s">
        <v>59</v>
      </c>
      <c r="C28" s="21" t="s">
        <v>69</v>
      </c>
      <c r="D28" s="62">
        <v>6</v>
      </c>
      <c r="E28" s="62"/>
      <c r="F28" s="64">
        <f>'[1]МКД'!$H$64</f>
        <v>12</v>
      </c>
      <c r="G28" s="84">
        <f t="shared" si="0"/>
        <v>684.15379</v>
      </c>
      <c r="H28" s="87">
        <v>160.25397</v>
      </c>
      <c r="I28" s="84">
        <v>523.89982</v>
      </c>
      <c r="J28" s="84">
        <f t="shared" si="1"/>
        <v>630.09403</v>
      </c>
      <c r="K28" s="83">
        <v>142.68535999999997</v>
      </c>
      <c r="L28" s="83">
        <v>487.40867</v>
      </c>
      <c r="M28" s="84">
        <f t="shared" si="2"/>
        <v>652.74524</v>
      </c>
      <c r="N28" s="84">
        <v>153.94883</v>
      </c>
      <c r="O28" s="84">
        <v>498.79641</v>
      </c>
      <c r="P28" s="84">
        <f t="shared" si="3"/>
        <v>671.28296</v>
      </c>
      <c r="Q28" s="84">
        <v>151.66071</v>
      </c>
      <c r="R28" s="84">
        <v>519.62225</v>
      </c>
      <c r="S28" s="84">
        <f t="shared" si="4"/>
        <v>692.8994799999999</v>
      </c>
      <c r="T28" s="84">
        <v>155.60425</v>
      </c>
      <c r="U28" s="84">
        <v>537.29523</v>
      </c>
      <c r="V28" s="84">
        <f t="shared" si="5"/>
        <v>723.9202099999999</v>
      </c>
      <c r="W28" s="85">
        <v>161.18927</v>
      </c>
      <c r="X28" s="85">
        <v>562.7309399999999</v>
      </c>
      <c r="Y28" s="84">
        <f t="shared" si="6"/>
        <v>740.75111</v>
      </c>
      <c r="Z28" s="228">
        <v>162.5393</v>
      </c>
      <c r="AA28" s="228">
        <v>578.21181</v>
      </c>
      <c r="AB28" s="84">
        <f t="shared" si="7"/>
        <v>740.75111</v>
      </c>
      <c r="AC28" s="228">
        <v>162.5393</v>
      </c>
      <c r="AD28" s="228">
        <v>578.21181</v>
      </c>
      <c r="AE28" s="84">
        <f t="shared" si="8"/>
        <v>724.83</v>
      </c>
      <c r="AF28" s="228">
        <v>173.09</v>
      </c>
      <c r="AG28" s="228">
        <v>551.74</v>
      </c>
      <c r="AH28" s="84">
        <f t="shared" si="11"/>
        <v>767.89</v>
      </c>
      <c r="AI28" s="228">
        <v>176.67</v>
      </c>
      <c r="AJ28" s="228">
        <v>591.22</v>
      </c>
      <c r="AK28" s="78">
        <f t="shared" si="9"/>
        <v>63.990833333333335</v>
      </c>
    </row>
    <row r="29" spans="1:37" s="22" customFormat="1" ht="15" customHeight="1">
      <c r="A29" s="20">
        <f t="shared" si="10"/>
        <v>23</v>
      </c>
      <c r="B29" s="21" t="s">
        <v>59</v>
      </c>
      <c r="C29" s="21" t="s">
        <v>80</v>
      </c>
      <c r="D29" s="62">
        <v>3</v>
      </c>
      <c r="E29" s="62" t="s">
        <v>18</v>
      </c>
      <c r="F29" s="64">
        <f>'[3]МКД'!$H$163</f>
        <v>17</v>
      </c>
      <c r="G29" s="84">
        <f t="shared" si="0"/>
        <v>719.3592699999999</v>
      </c>
      <c r="H29" s="87">
        <v>325.13684</v>
      </c>
      <c r="I29" s="84">
        <v>394.22243</v>
      </c>
      <c r="J29" s="84">
        <f t="shared" si="1"/>
        <v>704.5262299999999</v>
      </c>
      <c r="K29" s="84">
        <v>311.97305</v>
      </c>
      <c r="L29" s="84">
        <v>392.55318</v>
      </c>
      <c r="M29" s="84">
        <f t="shared" si="2"/>
        <v>686.48747</v>
      </c>
      <c r="N29" s="84">
        <v>295.42571999999996</v>
      </c>
      <c r="O29" s="84">
        <v>391.06175</v>
      </c>
      <c r="P29" s="84">
        <f t="shared" si="3"/>
        <v>682.9365399999999</v>
      </c>
      <c r="Q29" s="84">
        <v>282.40540999999996</v>
      </c>
      <c r="R29" s="84">
        <v>400.53113</v>
      </c>
      <c r="S29" s="84">
        <f t="shared" si="4"/>
        <v>684.7206299999999</v>
      </c>
      <c r="T29" s="84">
        <v>283.34790999999996</v>
      </c>
      <c r="U29" s="84">
        <v>401.37271999999996</v>
      </c>
      <c r="V29" s="84">
        <f t="shared" si="5"/>
        <v>715.4482399999999</v>
      </c>
      <c r="W29" s="85">
        <v>294.32</v>
      </c>
      <c r="X29" s="85">
        <v>421.12824</v>
      </c>
      <c r="Y29" s="84">
        <f t="shared" si="6"/>
        <v>709.09628</v>
      </c>
      <c r="Z29" s="229">
        <v>290.56</v>
      </c>
      <c r="AA29" s="229">
        <v>418.53628000000003</v>
      </c>
      <c r="AB29" s="84">
        <f t="shared" si="7"/>
        <v>709.09628</v>
      </c>
      <c r="AC29" s="229">
        <v>290.56</v>
      </c>
      <c r="AD29" s="229">
        <v>418.53628000000003</v>
      </c>
      <c r="AE29" s="84">
        <f t="shared" si="8"/>
        <v>742.99</v>
      </c>
      <c r="AF29" s="229">
        <v>299.32</v>
      </c>
      <c r="AG29" s="229">
        <v>443.67</v>
      </c>
      <c r="AH29" s="84">
        <f t="shared" si="11"/>
        <v>741.3399999999999</v>
      </c>
      <c r="AI29" s="229">
        <v>296.88</v>
      </c>
      <c r="AJ29" s="229">
        <v>444.46</v>
      </c>
      <c r="AK29" s="78">
        <f t="shared" si="9"/>
        <v>43.60823529411764</v>
      </c>
    </row>
    <row r="30" spans="1:37" s="22" customFormat="1" ht="15" customHeight="1">
      <c r="A30" s="20">
        <f t="shared" si="10"/>
        <v>24</v>
      </c>
      <c r="B30" s="21" t="s">
        <v>59</v>
      </c>
      <c r="C30" s="21" t="s">
        <v>34</v>
      </c>
      <c r="D30" s="62">
        <v>11</v>
      </c>
      <c r="E30" s="62"/>
      <c r="F30" s="64">
        <f>'[3]МКД'!$H$80</f>
        <v>12</v>
      </c>
      <c r="G30" s="84">
        <f t="shared" si="0"/>
        <v>614.4377400000001</v>
      </c>
      <c r="H30" s="87">
        <v>185.67759</v>
      </c>
      <c r="I30" s="84">
        <v>428.76015</v>
      </c>
      <c r="J30" s="84">
        <f t="shared" si="1"/>
        <v>664.8456900000001</v>
      </c>
      <c r="K30" s="83">
        <v>194.23041</v>
      </c>
      <c r="L30" s="83">
        <v>470.61528000000004</v>
      </c>
      <c r="M30" s="84">
        <f t="shared" si="2"/>
        <v>711.17431</v>
      </c>
      <c r="N30" s="84">
        <v>214.23555</v>
      </c>
      <c r="O30" s="84">
        <v>496.93876</v>
      </c>
      <c r="P30" s="84">
        <f t="shared" si="3"/>
        <v>684.7302099999999</v>
      </c>
      <c r="Q30" s="84">
        <v>195.49884</v>
      </c>
      <c r="R30" s="84">
        <v>489.23136999999997</v>
      </c>
      <c r="S30" s="84">
        <f t="shared" si="4"/>
        <v>714.74351</v>
      </c>
      <c r="T30" s="84">
        <v>211.99517</v>
      </c>
      <c r="U30" s="84">
        <v>502.74834000000004</v>
      </c>
      <c r="V30" s="84">
        <f t="shared" si="5"/>
        <v>685.82408</v>
      </c>
      <c r="W30" s="85">
        <v>200.87134</v>
      </c>
      <c r="X30" s="85">
        <v>484.95274</v>
      </c>
      <c r="Y30" s="84">
        <f t="shared" si="6"/>
        <v>694.35279</v>
      </c>
      <c r="Z30" s="228">
        <v>213.71687</v>
      </c>
      <c r="AA30" s="228">
        <v>480.63592</v>
      </c>
      <c r="AB30" s="84">
        <f t="shared" si="7"/>
        <v>694.35279</v>
      </c>
      <c r="AC30" s="228">
        <v>213.71687</v>
      </c>
      <c r="AD30" s="228">
        <v>480.63592</v>
      </c>
      <c r="AE30" s="84">
        <f t="shared" si="8"/>
        <v>699.8</v>
      </c>
      <c r="AF30" s="228">
        <v>244.6</v>
      </c>
      <c r="AG30" s="228">
        <v>455.2</v>
      </c>
      <c r="AH30" s="84">
        <f t="shared" si="11"/>
        <v>756.49</v>
      </c>
      <c r="AI30" s="228">
        <v>248.32</v>
      </c>
      <c r="AJ30" s="228">
        <v>508.17</v>
      </c>
      <c r="AK30" s="78">
        <f t="shared" si="9"/>
        <v>63.04083333333333</v>
      </c>
    </row>
    <row r="31" spans="1:38" s="22" customFormat="1" ht="15" customHeight="1">
      <c r="A31" s="20">
        <f t="shared" si="10"/>
        <v>25</v>
      </c>
      <c r="B31" s="21" t="s">
        <v>59</v>
      </c>
      <c r="C31" s="21" t="s">
        <v>57</v>
      </c>
      <c r="D31" s="62">
        <v>20</v>
      </c>
      <c r="E31" s="62"/>
      <c r="F31" s="64">
        <f>'[3]МКД'!$H$93</f>
        <v>20</v>
      </c>
      <c r="G31" s="84">
        <f t="shared" si="0"/>
        <v>614.66661</v>
      </c>
      <c r="H31" s="87">
        <v>494.91394</v>
      </c>
      <c r="I31" s="84">
        <v>119.75267</v>
      </c>
      <c r="J31" s="84">
        <f t="shared" si="1"/>
        <v>624.45029</v>
      </c>
      <c r="K31" s="83">
        <v>504.69762</v>
      </c>
      <c r="L31" s="83">
        <v>119.75267</v>
      </c>
      <c r="M31" s="84">
        <f t="shared" si="2"/>
        <v>650.6613699999999</v>
      </c>
      <c r="N31" s="84">
        <v>530.9087</v>
      </c>
      <c r="O31" s="84">
        <v>119.75267</v>
      </c>
      <c r="P31" s="84">
        <f t="shared" si="3"/>
        <v>649.42911</v>
      </c>
      <c r="Q31" s="84">
        <v>514.87199</v>
      </c>
      <c r="R31" s="84">
        <v>134.55712</v>
      </c>
      <c r="S31" s="84">
        <f t="shared" si="4"/>
        <v>677.30511</v>
      </c>
      <c r="T31" s="84">
        <v>539.52</v>
      </c>
      <c r="U31" s="84">
        <v>137.78510999999997</v>
      </c>
      <c r="V31" s="84">
        <f t="shared" si="5"/>
        <v>682.64975</v>
      </c>
      <c r="W31" s="85">
        <v>541.52764</v>
      </c>
      <c r="X31" s="85">
        <v>141.12211</v>
      </c>
      <c r="Y31" s="84">
        <f t="shared" si="6"/>
        <v>688.07453</v>
      </c>
      <c r="Z31" s="228">
        <v>544.86813</v>
      </c>
      <c r="AA31" s="228">
        <v>143.2064</v>
      </c>
      <c r="AB31" s="84">
        <f t="shared" si="7"/>
        <v>688.07453</v>
      </c>
      <c r="AC31" s="228">
        <v>544.86813</v>
      </c>
      <c r="AD31" s="228">
        <v>143.2064</v>
      </c>
      <c r="AE31" s="84">
        <f t="shared" si="8"/>
        <v>677.35</v>
      </c>
      <c r="AF31" s="228">
        <v>537.83</v>
      </c>
      <c r="AG31" s="228">
        <v>139.52</v>
      </c>
      <c r="AH31" s="84">
        <f t="shared" si="11"/>
        <v>662.27</v>
      </c>
      <c r="AI31" s="228">
        <v>522.92</v>
      </c>
      <c r="AJ31" s="228">
        <v>139.35</v>
      </c>
      <c r="AK31" s="78">
        <f t="shared" si="9"/>
        <v>33.1135</v>
      </c>
      <c r="AL31" s="9"/>
    </row>
    <row r="32" spans="1:37" s="22" customFormat="1" ht="15" customHeight="1">
      <c r="A32" s="20">
        <f t="shared" si="10"/>
        <v>26</v>
      </c>
      <c r="B32" s="21" t="s">
        <v>59</v>
      </c>
      <c r="C32" s="21" t="s">
        <v>79</v>
      </c>
      <c r="D32" s="62">
        <v>44</v>
      </c>
      <c r="E32" s="62"/>
      <c r="F32" s="64">
        <f>'[3]МКД'!$H$157</f>
        <v>12</v>
      </c>
      <c r="G32" s="84">
        <f t="shared" si="0"/>
        <v>632.10151</v>
      </c>
      <c r="H32" s="87">
        <v>224.91151000000002</v>
      </c>
      <c r="I32" s="84">
        <v>407.19</v>
      </c>
      <c r="J32" s="84">
        <f t="shared" si="1"/>
        <v>614.43058</v>
      </c>
      <c r="K32" s="84">
        <v>224.61038</v>
      </c>
      <c r="L32" s="84">
        <v>389.8202</v>
      </c>
      <c r="M32" s="84">
        <f t="shared" si="2"/>
        <v>634.52386</v>
      </c>
      <c r="N32" s="84">
        <v>239.0014</v>
      </c>
      <c r="O32" s="84">
        <v>395.52246</v>
      </c>
      <c r="P32" s="84">
        <f t="shared" si="3"/>
        <v>648.98045</v>
      </c>
      <c r="Q32" s="84">
        <v>241.92206</v>
      </c>
      <c r="R32" s="84">
        <v>407.05839000000003</v>
      </c>
      <c r="S32" s="84">
        <f t="shared" si="4"/>
        <v>659.85004</v>
      </c>
      <c r="T32" s="84">
        <v>244.35165</v>
      </c>
      <c r="U32" s="84">
        <v>415.49839000000003</v>
      </c>
      <c r="V32" s="84">
        <f t="shared" si="5"/>
        <v>676.23968</v>
      </c>
      <c r="W32" s="85">
        <v>245.50337</v>
      </c>
      <c r="X32" s="85">
        <v>430.73631</v>
      </c>
      <c r="Y32" s="84">
        <f t="shared" si="6"/>
        <v>700.49799</v>
      </c>
      <c r="Z32" s="226">
        <v>249.34983</v>
      </c>
      <c r="AA32" s="226">
        <v>451.14815999999996</v>
      </c>
      <c r="AB32" s="84">
        <f t="shared" si="7"/>
        <v>700.49799</v>
      </c>
      <c r="AC32" s="226">
        <v>249.34983</v>
      </c>
      <c r="AD32" s="226">
        <v>451.14815999999996</v>
      </c>
      <c r="AE32" s="84">
        <f t="shared" si="8"/>
        <v>692.46</v>
      </c>
      <c r="AF32" s="226">
        <v>260.47</v>
      </c>
      <c r="AG32" s="226">
        <v>431.99</v>
      </c>
      <c r="AH32" s="84">
        <f t="shared" si="11"/>
        <v>657.72</v>
      </c>
      <c r="AI32" s="226">
        <v>254.77</v>
      </c>
      <c r="AJ32" s="226">
        <v>402.95</v>
      </c>
      <c r="AK32" s="78">
        <f t="shared" si="9"/>
        <v>54.81</v>
      </c>
    </row>
    <row r="33" spans="1:37" s="22" customFormat="1" ht="15">
      <c r="A33" s="20">
        <f t="shared" si="10"/>
        <v>27</v>
      </c>
      <c r="B33" s="21" t="s">
        <v>59</v>
      </c>
      <c r="C33" s="21" t="s">
        <v>62</v>
      </c>
      <c r="D33" s="62">
        <v>8</v>
      </c>
      <c r="E33" s="62"/>
      <c r="F33" s="64">
        <f>'[1]МКД'!$H$12</f>
        <v>12</v>
      </c>
      <c r="G33" s="84">
        <f t="shared" si="0"/>
        <v>590.67523</v>
      </c>
      <c r="H33" s="87">
        <v>185.46021</v>
      </c>
      <c r="I33" s="84">
        <v>405.21502000000004</v>
      </c>
      <c r="J33" s="84">
        <f t="shared" si="1"/>
        <v>595.79242</v>
      </c>
      <c r="K33" s="83">
        <v>180.46042</v>
      </c>
      <c r="L33" s="83">
        <v>415.332</v>
      </c>
      <c r="M33" s="84">
        <f t="shared" si="2"/>
        <v>618.11759</v>
      </c>
      <c r="N33" s="84">
        <v>188.83415</v>
      </c>
      <c r="O33" s="84">
        <v>429.28344</v>
      </c>
      <c r="P33" s="84">
        <f t="shared" si="3"/>
        <v>630.6069200000001</v>
      </c>
      <c r="Q33" s="84">
        <v>185.35801999999998</v>
      </c>
      <c r="R33" s="84">
        <v>445.24890000000005</v>
      </c>
      <c r="S33" s="84">
        <f t="shared" si="4"/>
        <v>660.89191</v>
      </c>
      <c r="T33" s="84">
        <v>190.04217</v>
      </c>
      <c r="U33" s="84">
        <v>470.84974</v>
      </c>
      <c r="V33" s="84">
        <f t="shared" si="5"/>
        <v>664.3620900000001</v>
      </c>
      <c r="W33" s="85">
        <v>195.19181</v>
      </c>
      <c r="X33" s="85">
        <v>469.17028000000005</v>
      </c>
      <c r="Y33" s="84">
        <f t="shared" si="6"/>
        <v>652.6148400000001</v>
      </c>
      <c r="Z33" s="228">
        <v>172.53889</v>
      </c>
      <c r="AA33" s="228">
        <v>480.07595000000003</v>
      </c>
      <c r="AB33" s="84">
        <f t="shared" si="7"/>
        <v>652.6148400000001</v>
      </c>
      <c r="AC33" s="228">
        <v>172.53889</v>
      </c>
      <c r="AD33" s="228">
        <v>480.07595000000003</v>
      </c>
      <c r="AE33" s="84">
        <f t="shared" si="8"/>
        <v>544.78</v>
      </c>
      <c r="AF33" s="228">
        <v>102.47</v>
      </c>
      <c r="AG33" s="228">
        <v>442.31</v>
      </c>
      <c r="AH33" s="84">
        <f t="shared" si="11"/>
        <v>562.1800000000001</v>
      </c>
      <c r="AI33" s="228">
        <v>73.2</v>
      </c>
      <c r="AJ33" s="228">
        <v>488.98</v>
      </c>
      <c r="AK33" s="78">
        <f t="shared" si="9"/>
        <v>46.848333333333336</v>
      </c>
    </row>
    <row r="34" spans="1:38" s="22" customFormat="1" ht="15">
      <c r="A34" s="20">
        <f t="shared" si="10"/>
        <v>28</v>
      </c>
      <c r="B34" s="21" t="s">
        <v>59</v>
      </c>
      <c r="C34" s="21" t="s">
        <v>79</v>
      </c>
      <c r="D34" s="62">
        <v>22</v>
      </c>
      <c r="E34" s="62"/>
      <c r="F34" s="64">
        <f>'[3]МКД'!$H$148</f>
        <v>12</v>
      </c>
      <c r="G34" s="84">
        <f t="shared" si="0"/>
        <v>613.91812</v>
      </c>
      <c r="H34" s="87">
        <v>223.66779</v>
      </c>
      <c r="I34" s="84">
        <v>390.25033</v>
      </c>
      <c r="J34" s="84">
        <f t="shared" si="1"/>
        <v>626.22078</v>
      </c>
      <c r="K34" s="84">
        <v>225.47148</v>
      </c>
      <c r="L34" s="84">
        <v>400.7493</v>
      </c>
      <c r="M34" s="84">
        <f t="shared" si="2"/>
        <v>610.33457</v>
      </c>
      <c r="N34" s="84">
        <v>218.36373999999998</v>
      </c>
      <c r="O34" s="84">
        <v>391.97083000000003</v>
      </c>
      <c r="P34" s="84">
        <f t="shared" si="3"/>
        <v>622.07167</v>
      </c>
      <c r="Q34" s="84">
        <v>218.41573</v>
      </c>
      <c r="R34" s="84">
        <v>403.65594</v>
      </c>
      <c r="S34" s="84">
        <f t="shared" si="4"/>
        <v>636.97472</v>
      </c>
      <c r="T34" s="84">
        <v>226.52183</v>
      </c>
      <c r="U34" s="84">
        <v>410.45289</v>
      </c>
      <c r="V34" s="84">
        <f t="shared" si="5"/>
        <v>644.1021599999999</v>
      </c>
      <c r="W34" s="85">
        <v>228.08751999999998</v>
      </c>
      <c r="X34" s="85">
        <v>416.01464</v>
      </c>
      <c r="Y34" s="84">
        <f t="shared" si="6"/>
        <v>657.39185</v>
      </c>
      <c r="Z34" s="226">
        <v>232.11085999999997</v>
      </c>
      <c r="AA34" s="226">
        <v>425.28099</v>
      </c>
      <c r="AB34" s="84">
        <f t="shared" si="7"/>
        <v>657.39185</v>
      </c>
      <c r="AC34" s="226">
        <v>232.11085999999997</v>
      </c>
      <c r="AD34" s="226">
        <v>425.28099</v>
      </c>
      <c r="AE34" s="84">
        <f t="shared" si="8"/>
        <v>613.21</v>
      </c>
      <c r="AF34" s="226">
        <v>224.07</v>
      </c>
      <c r="AG34" s="226">
        <v>389.14</v>
      </c>
      <c r="AH34" s="84">
        <f t="shared" si="11"/>
        <v>652</v>
      </c>
      <c r="AI34" s="226">
        <v>227.11</v>
      </c>
      <c r="AJ34" s="226">
        <v>424.89</v>
      </c>
      <c r="AK34" s="78">
        <f t="shared" si="9"/>
        <v>54.333333333333336</v>
      </c>
      <c r="AL34" s="9"/>
    </row>
    <row r="35" spans="1:37" s="22" customFormat="1" ht="15" customHeight="1">
      <c r="A35" s="20">
        <f t="shared" si="10"/>
        <v>29</v>
      </c>
      <c r="B35" s="21" t="s">
        <v>59</v>
      </c>
      <c r="C35" s="21" t="s">
        <v>71</v>
      </c>
      <c r="D35" s="62">
        <v>21</v>
      </c>
      <c r="E35" s="62" t="s">
        <v>18</v>
      </c>
      <c r="F35" s="64">
        <f>'[3]МКД'!$H$110</f>
        <v>12</v>
      </c>
      <c r="G35" s="84">
        <f t="shared" si="0"/>
        <v>368.55139999999994</v>
      </c>
      <c r="H35" s="87">
        <v>89.36684</v>
      </c>
      <c r="I35" s="84">
        <v>279.18456</v>
      </c>
      <c r="J35" s="84">
        <f t="shared" si="1"/>
        <v>416.73161</v>
      </c>
      <c r="K35" s="83">
        <v>101.37044999999999</v>
      </c>
      <c r="L35" s="83">
        <v>315.36116</v>
      </c>
      <c r="M35" s="84">
        <f t="shared" si="2"/>
        <v>468.92759</v>
      </c>
      <c r="N35" s="84">
        <v>115.58129</v>
      </c>
      <c r="O35" s="84">
        <v>353.3463</v>
      </c>
      <c r="P35" s="84">
        <f t="shared" si="3"/>
        <v>517.89363</v>
      </c>
      <c r="Q35" s="84">
        <v>126.44655</v>
      </c>
      <c r="R35" s="84">
        <v>391.44708</v>
      </c>
      <c r="S35" s="84">
        <f t="shared" si="4"/>
        <v>543.27148</v>
      </c>
      <c r="T35" s="84">
        <v>128.4556</v>
      </c>
      <c r="U35" s="84">
        <v>414.81588</v>
      </c>
      <c r="V35" s="84">
        <f t="shared" si="5"/>
        <v>598.54424</v>
      </c>
      <c r="W35" s="85">
        <v>141.27893</v>
      </c>
      <c r="X35" s="85">
        <v>457.26531</v>
      </c>
      <c r="Y35" s="84">
        <f t="shared" si="6"/>
        <v>634.2536299999999</v>
      </c>
      <c r="Z35" s="228">
        <v>154.41111999999998</v>
      </c>
      <c r="AA35" s="228">
        <v>479.84251</v>
      </c>
      <c r="AB35" s="84">
        <f t="shared" si="7"/>
        <v>634.2536299999999</v>
      </c>
      <c r="AC35" s="228">
        <v>154.41111999999998</v>
      </c>
      <c r="AD35" s="228">
        <v>479.84251</v>
      </c>
      <c r="AE35" s="84">
        <f t="shared" si="8"/>
        <v>333.76</v>
      </c>
      <c r="AF35" s="228">
        <v>73.61</v>
      </c>
      <c r="AG35" s="228">
        <v>260.15</v>
      </c>
      <c r="AH35" s="84">
        <f t="shared" si="11"/>
        <v>341.04999999999995</v>
      </c>
      <c r="AI35" s="228">
        <v>78.02</v>
      </c>
      <c r="AJ35" s="228">
        <v>263.03</v>
      </c>
      <c r="AK35" s="78">
        <f t="shared" si="9"/>
        <v>28.42083333333333</v>
      </c>
    </row>
    <row r="36" spans="1:37" s="22" customFormat="1" ht="15" customHeight="1">
      <c r="A36" s="20">
        <f t="shared" si="10"/>
        <v>30</v>
      </c>
      <c r="B36" s="21" t="s">
        <v>59</v>
      </c>
      <c r="C36" s="21" t="s">
        <v>79</v>
      </c>
      <c r="D36" s="62">
        <v>14</v>
      </c>
      <c r="E36" s="62"/>
      <c r="F36" s="64">
        <f>'[3]МКД'!$H$146</f>
        <v>35</v>
      </c>
      <c r="G36" s="84">
        <f t="shared" si="0"/>
        <v>449.21065999999996</v>
      </c>
      <c r="H36" s="87">
        <v>177.41573</v>
      </c>
      <c r="I36" s="84">
        <v>271.79492999999997</v>
      </c>
      <c r="J36" s="84">
        <f t="shared" si="1"/>
        <v>470.96718999999996</v>
      </c>
      <c r="K36" s="83">
        <v>179.86382</v>
      </c>
      <c r="L36" s="83">
        <v>291.10337</v>
      </c>
      <c r="M36" s="84">
        <f t="shared" si="2"/>
        <v>503.75312999999994</v>
      </c>
      <c r="N36" s="84">
        <v>189.45206</v>
      </c>
      <c r="O36" s="84">
        <v>314.30107</v>
      </c>
      <c r="P36" s="84">
        <f t="shared" si="3"/>
        <v>528.48178</v>
      </c>
      <c r="Q36" s="84">
        <v>170.49454</v>
      </c>
      <c r="R36" s="84">
        <v>357.98724</v>
      </c>
      <c r="S36" s="84">
        <f t="shared" si="4"/>
        <v>553.94749</v>
      </c>
      <c r="T36" s="84">
        <v>170.14763</v>
      </c>
      <c r="U36" s="84">
        <v>383.79985999999997</v>
      </c>
      <c r="V36" s="84">
        <f t="shared" si="5"/>
        <v>595.13614</v>
      </c>
      <c r="W36" s="85">
        <v>188.97833</v>
      </c>
      <c r="X36" s="85">
        <v>406.15781</v>
      </c>
      <c r="Y36" s="84">
        <f t="shared" si="6"/>
        <v>618.012</v>
      </c>
      <c r="Z36" s="226">
        <v>203.32175</v>
      </c>
      <c r="AA36" s="226">
        <v>414.69025</v>
      </c>
      <c r="AB36" s="84">
        <f t="shared" si="7"/>
        <v>618.012</v>
      </c>
      <c r="AC36" s="226">
        <v>203.32175</v>
      </c>
      <c r="AD36" s="226">
        <v>414.69025</v>
      </c>
      <c r="AE36" s="84">
        <f t="shared" si="8"/>
        <v>415.98</v>
      </c>
      <c r="AF36" s="226">
        <v>166.9</v>
      </c>
      <c r="AG36" s="226">
        <v>249.08</v>
      </c>
      <c r="AH36" s="84">
        <f t="shared" si="11"/>
        <v>492.15999999999997</v>
      </c>
      <c r="AI36" s="226">
        <v>156.03</v>
      </c>
      <c r="AJ36" s="226">
        <v>336.13</v>
      </c>
      <c r="AK36" s="78">
        <f t="shared" si="9"/>
        <v>14.061714285714285</v>
      </c>
    </row>
    <row r="37" spans="1:37" s="22" customFormat="1" ht="15">
      <c r="A37" s="20">
        <f t="shared" si="10"/>
        <v>31</v>
      </c>
      <c r="B37" s="21" t="s">
        <v>59</v>
      </c>
      <c r="C37" s="21" t="s">
        <v>16</v>
      </c>
      <c r="D37" s="62">
        <v>50</v>
      </c>
      <c r="E37" s="62"/>
      <c r="F37" s="64">
        <f>'[1]МКД'!$H$55</f>
        <v>12</v>
      </c>
      <c r="G37" s="84">
        <f t="shared" si="0"/>
        <v>462.23127</v>
      </c>
      <c r="H37" s="87">
        <v>243.34823</v>
      </c>
      <c r="I37" s="84">
        <v>218.88304</v>
      </c>
      <c r="J37" s="84">
        <f t="shared" si="1"/>
        <v>478.55264999999997</v>
      </c>
      <c r="K37" s="83">
        <v>246.22376</v>
      </c>
      <c r="L37" s="83">
        <v>232.32889</v>
      </c>
      <c r="M37" s="84">
        <f t="shared" si="2"/>
        <v>512.23299</v>
      </c>
      <c r="N37" s="84">
        <v>265.95385999999996</v>
      </c>
      <c r="O37" s="84">
        <v>246.27913</v>
      </c>
      <c r="P37" s="84">
        <f t="shared" si="3"/>
        <v>518.78006</v>
      </c>
      <c r="Q37" s="84">
        <v>261.33991000000003</v>
      </c>
      <c r="R37" s="84">
        <v>257.44015</v>
      </c>
      <c r="S37" s="84">
        <f t="shared" si="4"/>
        <v>530.68222</v>
      </c>
      <c r="T37" s="84">
        <v>267.43253000000004</v>
      </c>
      <c r="U37" s="84">
        <v>263.24969</v>
      </c>
      <c r="V37" s="84">
        <f t="shared" si="5"/>
        <v>560.09226</v>
      </c>
      <c r="W37" s="85">
        <v>281.63067</v>
      </c>
      <c r="X37" s="85">
        <v>278.46159</v>
      </c>
      <c r="Y37" s="84">
        <f t="shared" si="6"/>
        <v>568.28916</v>
      </c>
      <c r="Z37" s="228">
        <v>279.3225</v>
      </c>
      <c r="AA37" s="228">
        <v>288.96666</v>
      </c>
      <c r="AB37" s="84">
        <f t="shared" si="7"/>
        <v>568.28916</v>
      </c>
      <c r="AC37" s="228">
        <v>279.3225</v>
      </c>
      <c r="AD37" s="228">
        <v>288.96666</v>
      </c>
      <c r="AE37" s="84">
        <f t="shared" si="8"/>
        <v>608.6500000000001</v>
      </c>
      <c r="AF37" s="228">
        <v>293.92</v>
      </c>
      <c r="AG37" s="228">
        <v>314.73</v>
      </c>
      <c r="AH37" s="84">
        <f t="shared" si="11"/>
        <v>598.13</v>
      </c>
      <c r="AI37" s="228">
        <v>293.68</v>
      </c>
      <c r="AJ37" s="228">
        <v>304.45</v>
      </c>
      <c r="AK37" s="78">
        <f t="shared" si="9"/>
        <v>49.844166666666666</v>
      </c>
    </row>
    <row r="38" spans="1:37" s="22" customFormat="1" ht="15" customHeight="1">
      <c r="A38" s="20">
        <f t="shared" si="10"/>
        <v>32</v>
      </c>
      <c r="B38" s="21" t="s">
        <v>59</v>
      </c>
      <c r="C38" s="21" t="s">
        <v>62</v>
      </c>
      <c r="D38" s="62">
        <v>48</v>
      </c>
      <c r="E38" s="62"/>
      <c r="F38" s="64">
        <f>'[1]МКД'!$H$20</f>
        <v>12</v>
      </c>
      <c r="G38" s="84">
        <f t="shared" si="0"/>
        <v>493.08038</v>
      </c>
      <c r="H38" s="87">
        <v>255.33039000000002</v>
      </c>
      <c r="I38" s="84">
        <v>237.74999</v>
      </c>
      <c r="J38" s="84">
        <f t="shared" si="1"/>
        <v>503.35515999999996</v>
      </c>
      <c r="K38" s="83">
        <v>257.79436</v>
      </c>
      <c r="L38" s="83">
        <v>245.5608</v>
      </c>
      <c r="M38" s="84">
        <f t="shared" si="2"/>
        <v>523.00604</v>
      </c>
      <c r="N38" s="84">
        <v>264.59357</v>
      </c>
      <c r="O38" s="84">
        <v>258.41247</v>
      </c>
      <c r="P38" s="84">
        <f t="shared" si="3"/>
        <v>542.90354</v>
      </c>
      <c r="Q38" s="84">
        <v>263.56273999999996</v>
      </c>
      <c r="R38" s="84">
        <v>279.3408</v>
      </c>
      <c r="S38" s="84">
        <f t="shared" si="4"/>
        <v>552.2129600000001</v>
      </c>
      <c r="T38" s="84">
        <v>265.10631</v>
      </c>
      <c r="U38" s="84">
        <v>287.10665</v>
      </c>
      <c r="V38" s="84">
        <f t="shared" si="5"/>
        <v>541.4239399999999</v>
      </c>
      <c r="W38" s="85">
        <v>263.66175</v>
      </c>
      <c r="X38" s="85">
        <v>277.76219</v>
      </c>
      <c r="Y38" s="84">
        <f t="shared" si="6"/>
        <v>557.4905100000001</v>
      </c>
      <c r="Z38" s="228">
        <v>268.02626000000004</v>
      </c>
      <c r="AA38" s="228">
        <v>289.46425</v>
      </c>
      <c r="AB38" s="84">
        <f t="shared" si="7"/>
        <v>557.4905100000001</v>
      </c>
      <c r="AC38" s="228">
        <v>268.02626000000004</v>
      </c>
      <c r="AD38" s="228">
        <v>289.46425</v>
      </c>
      <c r="AE38" s="84">
        <f t="shared" si="8"/>
        <v>563.41</v>
      </c>
      <c r="AF38" s="228">
        <v>268.4</v>
      </c>
      <c r="AG38" s="228">
        <v>295.01</v>
      </c>
      <c r="AH38" s="84">
        <f t="shared" si="11"/>
        <v>564.97</v>
      </c>
      <c r="AI38" s="228">
        <v>267.04</v>
      </c>
      <c r="AJ38" s="228">
        <v>297.93</v>
      </c>
      <c r="AK38" s="78">
        <f t="shared" si="9"/>
        <v>47.08083333333334</v>
      </c>
    </row>
    <row r="39" spans="1:37" s="22" customFormat="1" ht="15" customHeight="1">
      <c r="A39" s="20">
        <f t="shared" si="10"/>
        <v>33</v>
      </c>
      <c r="B39" s="21" t="s">
        <v>59</v>
      </c>
      <c r="C39" s="21" t="s">
        <v>79</v>
      </c>
      <c r="D39" s="62">
        <v>20</v>
      </c>
      <c r="E39" s="62"/>
      <c r="F39" s="64">
        <f>'[3]МКД'!$H$147</f>
        <v>12</v>
      </c>
      <c r="G39" s="84">
        <f aca="true" t="shared" si="12" ref="G39:G70">SUM(H39:I39)</f>
        <v>482.43751</v>
      </c>
      <c r="H39" s="87">
        <v>157.52695</v>
      </c>
      <c r="I39" s="84">
        <v>324.91056</v>
      </c>
      <c r="J39" s="84">
        <f aca="true" t="shared" si="13" ref="J39:J70">SUM(K39:L39)</f>
        <v>506.26969</v>
      </c>
      <c r="K39" s="84">
        <v>163.95098000000002</v>
      </c>
      <c r="L39" s="84">
        <v>342.31871</v>
      </c>
      <c r="M39" s="84">
        <f aca="true" t="shared" si="14" ref="M39:M70">SUM(N39:O39)</f>
        <v>512.83254</v>
      </c>
      <c r="N39" s="84">
        <v>163.16484</v>
      </c>
      <c r="O39" s="84">
        <v>349.6677</v>
      </c>
      <c r="P39" s="84">
        <f aca="true" t="shared" si="15" ref="P39:P70">SUM(Q39:R39)</f>
        <v>535.6258399999999</v>
      </c>
      <c r="Q39" s="84">
        <v>163.54993</v>
      </c>
      <c r="R39" s="84">
        <v>372.07590999999996</v>
      </c>
      <c r="S39" s="84">
        <f aca="true" t="shared" si="16" ref="S39:S70">SUM(T39:U39)</f>
        <v>551.31054</v>
      </c>
      <c r="T39" s="84">
        <v>165.20566</v>
      </c>
      <c r="U39" s="84">
        <v>386.10488</v>
      </c>
      <c r="V39" s="84">
        <f aca="true" t="shared" si="17" ref="V39:V70">SUM(W39:X39)</f>
        <v>538.91162</v>
      </c>
      <c r="W39" s="85">
        <v>165.16281</v>
      </c>
      <c r="X39" s="85">
        <v>373.74881</v>
      </c>
      <c r="Y39" s="84">
        <f t="shared" si="6"/>
        <v>549.25148</v>
      </c>
      <c r="Z39" s="226">
        <v>165.14028</v>
      </c>
      <c r="AA39" s="226">
        <v>384.1112</v>
      </c>
      <c r="AB39" s="84">
        <f t="shared" si="7"/>
        <v>549.25148</v>
      </c>
      <c r="AC39" s="226">
        <v>165.14028</v>
      </c>
      <c r="AD39" s="226">
        <v>384.1112</v>
      </c>
      <c r="AE39" s="84">
        <f t="shared" si="8"/>
        <v>526.2</v>
      </c>
      <c r="AF39" s="226">
        <v>170.93</v>
      </c>
      <c r="AG39" s="226">
        <v>355.27</v>
      </c>
      <c r="AH39" s="84">
        <f t="shared" si="11"/>
        <v>556.89</v>
      </c>
      <c r="AI39" s="226">
        <v>162.27</v>
      </c>
      <c r="AJ39" s="226">
        <v>394.62</v>
      </c>
      <c r="AK39" s="78">
        <f t="shared" si="9"/>
        <v>46.4075</v>
      </c>
    </row>
    <row r="40" spans="1:37" s="22" customFormat="1" ht="15" customHeight="1">
      <c r="A40" s="20">
        <f t="shared" si="10"/>
        <v>34</v>
      </c>
      <c r="B40" s="21" t="s">
        <v>59</v>
      </c>
      <c r="C40" s="21" t="s">
        <v>79</v>
      </c>
      <c r="D40" s="62">
        <v>26</v>
      </c>
      <c r="E40" s="62"/>
      <c r="F40" s="64">
        <f>'[3]МКД'!$H$149</f>
        <v>12</v>
      </c>
      <c r="G40" s="84">
        <f t="shared" si="12"/>
        <v>454.75982999999997</v>
      </c>
      <c r="H40" s="87">
        <v>194.38706</v>
      </c>
      <c r="I40" s="84">
        <v>260.37277</v>
      </c>
      <c r="J40" s="84">
        <f t="shared" si="13"/>
        <v>422.76909</v>
      </c>
      <c r="K40" s="84">
        <v>169.8911</v>
      </c>
      <c r="L40" s="84">
        <v>252.87798999999998</v>
      </c>
      <c r="M40" s="84">
        <f t="shared" si="14"/>
        <v>464.28074000000004</v>
      </c>
      <c r="N40" s="84">
        <v>194.6797</v>
      </c>
      <c r="O40" s="84">
        <v>269.60104</v>
      </c>
      <c r="P40" s="84">
        <f t="shared" si="15"/>
        <v>462.36557999999997</v>
      </c>
      <c r="Q40" s="84">
        <v>173.57157999999998</v>
      </c>
      <c r="R40" s="84">
        <v>288.794</v>
      </c>
      <c r="S40" s="84">
        <f t="shared" si="16"/>
        <v>507.21865</v>
      </c>
      <c r="T40" s="84">
        <v>185.91864999999999</v>
      </c>
      <c r="U40" s="84">
        <v>321.3</v>
      </c>
      <c r="V40" s="84">
        <f t="shared" si="17"/>
        <v>516.82662</v>
      </c>
      <c r="W40" s="85">
        <v>197.99248</v>
      </c>
      <c r="X40" s="85">
        <v>318.83414</v>
      </c>
      <c r="Y40" s="84">
        <f t="shared" si="6"/>
        <v>546.56331</v>
      </c>
      <c r="Z40" s="226">
        <v>208.50351</v>
      </c>
      <c r="AA40" s="226">
        <v>338.0598</v>
      </c>
      <c r="AB40" s="84">
        <f t="shared" si="7"/>
        <v>546.56331</v>
      </c>
      <c r="AC40" s="226">
        <v>208.50351</v>
      </c>
      <c r="AD40" s="226">
        <v>338.0598</v>
      </c>
      <c r="AE40" s="84">
        <f t="shared" si="8"/>
        <v>471.68</v>
      </c>
      <c r="AF40" s="226">
        <v>184.19</v>
      </c>
      <c r="AG40" s="226">
        <v>287.49</v>
      </c>
      <c r="AH40" s="84">
        <f t="shared" si="11"/>
        <v>503.77</v>
      </c>
      <c r="AI40" s="226">
        <v>177.07</v>
      </c>
      <c r="AJ40" s="226">
        <v>326.7</v>
      </c>
      <c r="AK40" s="78">
        <f t="shared" si="9"/>
        <v>41.98083333333333</v>
      </c>
    </row>
    <row r="41" spans="1:37" s="22" customFormat="1" ht="15" customHeight="1">
      <c r="A41" s="20">
        <f t="shared" si="10"/>
        <v>35</v>
      </c>
      <c r="B41" s="21" t="s">
        <v>59</v>
      </c>
      <c r="C41" s="21" t="s">
        <v>34</v>
      </c>
      <c r="D41" s="62">
        <v>34</v>
      </c>
      <c r="E41" s="62"/>
      <c r="F41" s="64">
        <f>'[3]МКД'!$H$85</f>
        <v>12</v>
      </c>
      <c r="G41" s="84">
        <f t="shared" si="12"/>
        <v>617.6683</v>
      </c>
      <c r="H41" s="87">
        <v>171.46477</v>
      </c>
      <c r="I41" s="84">
        <v>446.20353</v>
      </c>
      <c r="J41" s="84">
        <f t="shared" si="13"/>
        <v>653.75968</v>
      </c>
      <c r="K41" s="83">
        <v>177.31673999999998</v>
      </c>
      <c r="L41" s="83">
        <v>476.44294</v>
      </c>
      <c r="M41" s="84">
        <f t="shared" si="14"/>
        <v>671.95342</v>
      </c>
      <c r="N41" s="84">
        <v>182.08787</v>
      </c>
      <c r="O41" s="84">
        <v>489.86555</v>
      </c>
      <c r="P41" s="84">
        <f t="shared" si="15"/>
        <v>475.16909999999996</v>
      </c>
      <c r="Q41" s="84">
        <v>129.46309</v>
      </c>
      <c r="R41" s="84">
        <v>345.70601</v>
      </c>
      <c r="S41" s="84">
        <f t="shared" si="16"/>
        <v>486.71197</v>
      </c>
      <c r="T41" s="84">
        <v>126.91366000000001</v>
      </c>
      <c r="U41" s="84">
        <v>359.79831</v>
      </c>
      <c r="V41" s="84">
        <f t="shared" si="17"/>
        <v>511.83635999999996</v>
      </c>
      <c r="W41" s="85">
        <v>134.13932</v>
      </c>
      <c r="X41" s="85">
        <v>377.69703999999996</v>
      </c>
      <c r="Y41" s="84">
        <f t="shared" si="6"/>
        <v>522.23368</v>
      </c>
      <c r="Z41" s="228">
        <v>129.85143</v>
      </c>
      <c r="AA41" s="228">
        <v>392.38225</v>
      </c>
      <c r="AB41" s="84">
        <f t="shared" si="7"/>
        <v>522.23368</v>
      </c>
      <c r="AC41" s="228">
        <v>129.85143</v>
      </c>
      <c r="AD41" s="228">
        <v>392.38225</v>
      </c>
      <c r="AE41" s="84">
        <f t="shared" si="8"/>
        <v>478.26</v>
      </c>
      <c r="AF41" s="228">
        <v>128.16</v>
      </c>
      <c r="AG41" s="228">
        <v>350.1</v>
      </c>
      <c r="AH41" s="84">
        <f t="shared" si="11"/>
        <v>365.65</v>
      </c>
      <c r="AI41" s="228">
        <v>75.02</v>
      </c>
      <c r="AJ41" s="228">
        <v>290.63</v>
      </c>
      <c r="AK41" s="78">
        <f t="shared" si="9"/>
        <v>30.47083333333333</v>
      </c>
    </row>
    <row r="42" spans="1:37" s="22" customFormat="1" ht="15" customHeight="1">
      <c r="A42" s="20">
        <f t="shared" si="10"/>
        <v>36</v>
      </c>
      <c r="B42" s="21" t="s">
        <v>59</v>
      </c>
      <c r="C42" s="21" t="s">
        <v>71</v>
      </c>
      <c r="D42" s="62">
        <v>31</v>
      </c>
      <c r="E42" s="62"/>
      <c r="F42" s="64">
        <f>'[3]МКД'!$H$114</f>
        <v>18</v>
      </c>
      <c r="G42" s="84">
        <f t="shared" si="12"/>
        <v>491.87465000000003</v>
      </c>
      <c r="H42" s="87">
        <v>186.16545000000002</v>
      </c>
      <c r="I42" s="84">
        <v>305.7092</v>
      </c>
      <c r="J42" s="84">
        <f t="shared" si="13"/>
        <v>533.50716</v>
      </c>
      <c r="K42" s="83">
        <v>177.47766000000001</v>
      </c>
      <c r="L42" s="83">
        <v>356.0295</v>
      </c>
      <c r="M42" s="84">
        <f t="shared" si="14"/>
        <v>556.09581</v>
      </c>
      <c r="N42" s="84">
        <v>183.70782</v>
      </c>
      <c r="O42" s="84">
        <v>372.38799</v>
      </c>
      <c r="P42" s="84">
        <f t="shared" si="15"/>
        <v>459.41148999999996</v>
      </c>
      <c r="Q42" s="84">
        <v>128.59448</v>
      </c>
      <c r="R42" s="84">
        <v>330.81701</v>
      </c>
      <c r="S42" s="84">
        <f t="shared" si="16"/>
        <v>510.44953</v>
      </c>
      <c r="T42" s="84">
        <v>158.32953</v>
      </c>
      <c r="U42" s="84">
        <v>352.12</v>
      </c>
      <c r="V42" s="84">
        <f t="shared" si="17"/>
        <v>510.53635999999995</v>
      </c>
      <c r="W42" s="85">
        <v>162.6147</v>
      </c>
      <c r="X42" s="85">
        <v>347.92166</v>
      </c>
      <c r="Y42" s="84">
        <f t="shared" si="6"/>
        <v>536.0652299999999</v>
      </c>
      <c r="Z42" s="228">
        <v>167.55079999999998</v>
      </c>
      <c r="AA42" s="228">
        <v>368.51443</v>
      </c>
      <c r="AB42" s="84">
        <f t="shared" si="7"/>
        <v>536.0652299999999</v>
      </c>
      <c r="AC42" s="228">
        <v>167.55079999999998</v>
      </c>
      <c r="AD42" s="228">
        <v>368.51443</v>
      </c>
      <c r="AE42" s="84">
        <f t="shared" si="8"/>
        <v>483.53000000000003</v>
      </c>
      <c r="AF42" s="228">
        <v>171.68</v>
      </c>
      <c r="AG42" s="228">
        <v>311.85</v>
      </c>
      <c r="AH42" s="84">
        <f t="shared" si="11"/>
        <v>565.52</v>
      </c>
      <c r="AI42" s="228">
        <v>179.57</v>
      </c>
      <c r="AJ42" s="228">
        <v>385.95</v>
      </c>
      <c r="AK42" s="78">
        <f t="shared" si="9"/>
        <v>31.417777777777776</v>
      </c>
    </row>
    <row r="43" spans="1:37" s="22" customFormat="1" ht="15" customHeight="1">
      <c r="A43" s="20">
        <f t="shared" si="10"/>
        <v>37</v>
      </c>
      <c r="B43" s="21" t="s">
        <v>59</v>
      </c>
      <c r="C43" s="21" t="s">
        <v>16</v>
      </c>
      <c r="D43" s="62">
        <v>43</v>
      </c>
      <c r="E43" s="62" t="s">
        <v>17</v>
      </c>
      <c r="F43" s="64">
        <f>'[1]МКД'!$H$51</f>
        <v>12</v>
      </c>
      <c r="G43" s="84">
        <f t="shared" si="12"/>
        <v>484.08821</v>
      </c>
      <c r="H43" s="87">
        <v>257.8084</v>
      </c>
      <c r="I43" s="84">
        <v>226.27981</v>
      </c>
      <c r="J43" s="84">
        <f t="shared" si="13"/>
        <v>502.50619</v>
      </c>
      <c r="K43" s="83">
        <v>267.66744</v>
      </c>
      <c r="L43" s="83">
        <v>234.83875</v>
      </c>
      <c r="M43" s="84">
        <f t="shared" si="14"/>
        <v>511.89572</v>
      </c>
      <c r="N43" s="84">
        <v>273.11172</v>
      </c>
      <c r="O43" s="84">
        <v>238.784</v>
      </c>
      <c r="P43" s="84">
        <f t="shared" si="15"/>
        <v>524.15948</v>
      </c>
      <c r="Q43" s="84">
        <v>268.54895</v>
      </c>
      <c r="R43" s="84">
        <v>255.61053</v>
      </c>
      <c r="S43" s="84">
        <f t="shared" si="16"/>
        <v>493.83497</v>
      </c>
      <c r="T43" s="84">
        <v>233.61570999999998</v>
      </c>
      <c r="U43" s="84">
        <v>260.21926</v>
      </c>
      <c r="V43" s="84">
        <f t="shared" si="17"/>
        <v>508.79088</v>
      </c>
      <c r="W43" s="85">
        <v>241.76001000000002</v>
      </c>
      <c r="X43" s="85">
        <v>267.03087</v>
      </c>
      <c r="Y43" s="84">
        <f t="shared" si="6"/>
        <v>199.97722000000002</v>
      </c>
      <c r="Z43" s="228">
        <v>169.16773</v>
      </c>
      <c r="AA43" s="228">
        <v>30.80949</v>
      </c>
      <c r="AB43" s="84">
        <f t="shared" si="7"/>
        <v>199.97722000000002</v>
      </c>
      <c r="AC43" s="228">
        <v>169.16773</v>
      </c>
      <c r="AD43" s="228">
        <v>30.80949</v>
      </c>
      <c r="AE43" s="84">
        <f t="shared" si="8"/>
        <v>546.24</v>
      </c>
      <c r="AF43" s="228">
        <v>256.3</v>
      </c>
      <c r="AG43" s="228">
        <v>289.94</v>
      </c>
      <c r="AH43" s="84">
        <f t="shared" si="11"/>
        <v>546.89</v>
      </c>
      <c r="AI43" s="228">
        <v>258.07</v>
      </c>
      <c r="AJ43" s="228">
        <v>288.82</v>
      </c>
      <c r="AK43" s="78">
        <f t="shared" si="9"/>
        <v>45.57416666666666</v>
      </c>
    </row>
    <row r="44" spans="1:37" s="22" customFormat="1" ht="15" customHeight="1">
      <c r="A44" s="20">
        <f t="shared" si="10"/>
        <v>38</v>
      </c>
      <c r="B44" s="21" t="s">
        <v>59</v>
      </c>
      <c r="C44" s="21" t="s">
        <v>35</v>
      </c>
      <c r="D44" s="62">
        <v>28</v>
      </c>
      <c r="E44" s="62" t="s">
        <v>17</v>
      </c>
      <c r="F44" s="64">
        <f>'[3]МКД'!$H$102</f>
        <v>12</v>
      </c>
      <c r="G44" s="84">
        <f t="shared" si="12"/>
        <v>495.86505</v>
      </c>
      <c r="H44" s="87">
        <v>240.14602</v>
      </c>
      <c r="I44" s="84">
        <v>255.71903</v>
      </c>
      <c r="J44" s="84">
        <f t="shared" si="13"/>
        <v>521.7142100000001</v>
      </c>
      <c r="K44" s="83">
        <v>250.47476</v>
      </c>
      <c r="L44" s="83">
        <v>271.23945000000003</v>
      </c>
      <c r="M44" s="84">
        <f t="shared" si="14"/>
        <v>521.00122</v>
      </c>
      <c r="N44" s="84">
        <v>260.0162</v>
      </c>
      <c r="O44" s="84">
        <v>260.98501999999996</v>
      </c>
      <c r="P44" s="84">
        <f t="shared" si="15"/>
        <v>509.72583999999995</v>
      </c>
      <c r="Q44" s="84">
        <v>227.67711</v>
      </c>
      <c r="R44" s="84">
        <v>282.04873</v>
      </c>
      <c r="S44" s="84">
        <f t="shared" si="16"/>
        <v>478.5431</v>
      </c>
      <c r="T44" s="84">
        <v>211.97188</v>
      </c>
      <c r="U44" s="84">
        <v>266.57122</v>
      </c>
      <c r="V44" s="84">
        <f t="shared" si="17"/>
        <v>500.77155</v>
      </c>
      <c r="W44" s="85">
        <v>217.9416</v>
      </c>
      <c r="X44" s="85">
        <v>282.82995</v>
      </c>
      <c r="Y44" s="84">
        <f t="shared" si="6"/>
        <v>520.63321</v>
      </c>
      <c r="Z44" s="228">
        <v>225.06983</v>
      </c>
      <c r="AA44" s="228">
        <v>295.56338</v>
      </c>
      <c r="AB44" s="84">
        <f t="shared" si="7"/>
        <v>520.63321</v>
      </c>
      <c r="AC44" s="228">
        <v>225.06983</v>
      </c>
      <c r="AD44" s="228">
        <v>295.56338</v>
      </c>
      <c r="AE44" s="84">
        <f t="shared" si="8"/>
        <v>551.54</v>
      </c>
      <c r="AF44" s="228">
        <v>232.37</v>
      </c>
      <c r="AG44" s="228">
        <v>319.17</v>
      </c>
      <c r="AH44" s="84">
        <f t="shared" si="11"/>
        <v>564.4200000000001</v>
      </c>
      <c r="AI44" s="228">
        <v>234.81</v>
      </c>
      <c r="AJ44" s="228">
        <v>329.61</v>
      </c>
      <c r="AK44" s="78">
        <f t="shared" si="9"/>
        <v>47.035000000000004</v>
      </c>
    </row>
    <row r="45" spans="1:37" s="22" customFormat="1" ht="15" customHeight="1">
      <c r="A45" s="20">
        <f t="shared" si="10"/>
        <v>39</v>
      </c>
      <c r="B45" s="21" t="s">
        <v>59</v>
      </c>
      <c r="C45" s="21" t="s">
        <v>62</v>
      </c>
      <c r="D45" s="62">
        <v>12</v>
      </c>
      <c r="E45" s="62"/>
      <c r="F45" s="64">
        <f>'[1]МКД'!$H$14</f>
        <v>16</v>
      </c>
      <c r="G45" s="84">
        <f t="shared" si="12"/>
        <v>370.97920999999997</v>
      </c>
      <c r="H45" s="87">
        <v>108.24672</v>
      </c>
      <c r="I45" s="84">
        <v>262.73249</v>
      </c>
      <c r="J45" s="84">
        <f t="shared" si="13"/>
        <v>432.16990999999996</v>
      </c>
      <c r="K45" s="83">
        <v>124.18139</v>
      </c>
      <c r="L45" s="83">
        <v>307.98852</v>
      </c>
      <c r="M45" s="84">
        <f t="shared" si="14"/>
        <v>444.44283999999993</v>
      </c>
      <c r="N45" s="84">
        <v>130.58978</v>
      </c>
      <c r="O45" s="84">
        <v>313.85305999999997</v>
      </c>
      <c r="P45" s="84">
        <f t="shared" si="15"/>
        <v>463.40462</v>
      </c>
      <c r="Q45" s="84">
        <v>133.42669</v>
      </c>
      <c r="R45" s="84">
        <v>329.97793</v>
      </c>
      <c r="S45" s="84">
        <f t="shared" si="16"/>
        <v>472.82117</v>
      </c>
      <c r="T45" s="84">
        <v>138.35282999999998</v>
      </c>
      <c r="U45" s="84">
        <v>334.46834</v>
      </c>
      <c r="V45" s="84">
        <f t="shared" si="17"/>
        <v>492.6233</v>
      </c>
      <c r="W45" s="85">
        <v>149.44437</v>
      </c>
      <c r="X45" s="85">
        <v>343.17893</v>
      </c>
      <c r="Y45" s="84">
        <f t="shared" si="6"/>
        <v>458.22313</v>
      </c>
      <c r="Z45" s="228">
        <v>118.70742999999999</v>
      </c>
      <c r="AA45" s="228">
        <v>339.51570000000004</v>
      </c>
      <c r="AB45" s="84">
        <f t="shared" si="7"/>
        <v>458.22313</v>
      </c>
      <c r="AC45" s="228">
        <v>118.70742999999999</v>
      </c>
      <c r="AD45" s="228">
        <v>339.51570000000004</v>
      </c>
      <c r="AE45" s="84">
        <f t="shared" si="8"/>
        <v>406.38</v>
      </c>
      <c r="AF45" s="228">
        <v>124.61</v>
      </c>
      <c r="AG45" s="228">
        <v>281.77</v>
      </c>
      <c r="AH45" s="84">
        <f t="shared" si="11"/>
        <v>445.24</v>
      </c>
      <c r="AI45" s="228">
        <v>135.35</v>
      </c>
      <c r="AJ45" s="228">
        <v>309.89</v>
      </c>
      <c r="AK45" s="78">
        <f t="shared" si="9"/>
        <v>27.8275</v>
      </c>
    </row>
    <row r="46" spans="1:37" s="22" customFormat="1" ht="15" customHeight="1">
      <c r="A46" s="20">
        <f t="shared" si="10"/>
        <v>40</v>
      </c>
      <c r="B46" s="21" t="s">
        <v>59</v>
      </c>
      <c r="C46" s="34" t="s">
        <v>76</v>
      </c>
      <c r="D46" s="62">
        <v>6</v>
      </c>
      <c r="E46" s="62"/>
      <c r="F46" s="12">
        <f>'[2]МКД'!$H$251</f>
        <v>16</v>
      </c>
      <c r="G46" s="84">
        <f t="shared" si="12"/>
        <v>545.85914</v>
      </c>
      <c r="H46" s="87">
        <v>292.83574</v>
      </c>
      <c r="I46" s="84">
        <v>253.02339999999998</v>
      </c>
      <c r="J46" s="84">
        <f t="shared" si="13"/>
        <v>544.10346</v>
      </c>
      <c r="K46" s="84">
        <v>291.08006</v>
      </c>
      <c r="L46" s="84">
        <v>253.02339999999998</v>
      </c>
      <c r="M46" s="84">
        <f t="shared" si="14"/>
        <v>540.38329</v>
      </c>
      <c r="N46" s="84">
        <v>292.35989</v>
      </c>
      <c r="O46" s="84">
        <v>248.02339999999998</v>
      </c>
      <c r="P46" s="84">
        <f t="shared" si="15"/>
        <v>513.9530599999999</v>
      </c>
      <c r="Q46" s="84">
        <v>285.92965999999996</v>
      </c>
      <c r="R46" s="84">
        <v>228.02339999999998</v>
      </c>
      <c r="S46" s="84">
        <f t="shared" si="16"/>
        <v>489.84189000000003</v>
      </c>
      <c r="T46" s="84">
        <v>275.81202</v>
      </c>
      <c r="U46" s="84">
        <v>214.02987</v>
      </c>
      <c r="V46" s="84">
        <f t="shared" si="17"/>
        <v>492.56197999999995</v>
      </c>
      <c r="W46" s="85">
        <v>278.53211</v>
      </c>
      <c r="X46" s="85">
        <v>214.02987</v>
      </c>
      <c r="Y46" s="84">
        <f t="shared" si="6"/>
        <v>517.72599</v>
      </c>
      <c r="Z46" s="226">
        <v>303.69612</v>
      </c>
      <c r="AA46" s="226">
        <v>214.02987</v>
      </c>
      <c r="AB46" s="84">
        <f t="shared" si="7"/>
        <v>517.72599</v>
      </c>
      <c r="AC46" s="226">
        <v>303.69612</v>
      </c>
      <c r="AD46" s="226">
        <v>214.02987</v>
      </c>
      <c r="AE46" s="84">
        <f t="shared" si="8"/>
        <v>542.97</v>
      </c>
      <c r="AF46" s="226">
        <v>328.94</v>
      </c>
      <c r="AG46" s="226">
        <v>214.03</v>
      </c>
      <c r="AH46" s="84">
        <f t="shared" si="11"/>
        <v>546</v>
      </c>
      <c r="AI46" s="226">
        <v>331.97</v>
      </c>
      <c r="AJ46" s="226">
        <v>214.03</v>
      </c>
      <c r="AK46" s="78">
        <f t="shared" si="9"/>
        <v>34.125</v>
      </c>
    </row>
    <row r="47" spans="1:37" s="22" customFormat="1" ht="15" customHeight="1">
      <c r="A47" s="20">
        <f t="shared" si="10"/>
        <v>41</v>
      </c>
      <c r="B47" s="21" t="s">
        <v>59</v>
      </c>
      <c r="C47" s="21" t="s">
        <v>66</v>
      </c>
      <c r="D47" s="62">
        <v>8</v>
      </c>
      <c r="E47" s="62" t="s">
        <v>17</v>
      </c>
      <c r="F47" s="64">
        <f>'[1]МКД'!$H$39</f>
        <v>12</v>
      </c>
      <c r="G47" s="84">
        <f t="shared" si="12"/>
        <v>537.90903</v>
      </c>
      <c r="H47" s="87">
        <v>155.06968</v>
      </c>
      <c r="I47" s="84">
        <v>382.83934999999997</v>
      </c>
      <c r="J47" s="84">
        <f t="shared" si="13"/>
        <v>514.28025</v>
      </c>
      <c r="K47" s="83">
        <v>147.87802</v>
      </c>
      <c r="L47" s="83">
        <v>366.40223</v>
      </c>
      <c r="M47" s="84">
        <f t="shared" si="14"/>
        <v>534.18831</v>
      </c>
      <c r="N47" s="84">
        <v>155.16469</v>
      </c>
      <c r="O47" s="84">
        <v>379.02362</v>
      </c>
      <c r="P47" s="84">
        <f t="shared" si="15"/>
        <v>548.57471</v>
      </c>
      <c r="Q47" s="84">
        <v>137.44821</v>
      </c>
      <c r="R47" s="84">
        <v>411.1265</v>
      </c>
      <c r="S47" s="84">
        <f t="shared" si="16"/>
        <v>493.93787</v>
      </c>
      <c r="T47" s="84">
        <v>140.47632000000002</v>
      </c>
      <c r="U47" s="84">
        <v>353.46155</v>
      </c>
      <c r="V47" s="84">
        <f t="shared" si="17"/>
        <v>488.22275</v>
      </c>
      <c r="W47" s="85">
        <v>149.22051000000002</v>
      </c>
      <c r="X47" s="85">
        <v>339.00224</v>
      </c>
      <c r="Y47" s="84">
        <f t="shared" si="6"/>
        <v>487.89345000000003</v>
      </c>
      <c r="Z47" s="228">
        <v>151.45795999999999</v>
      </c>
      <c r="AA47" s="228">
        <v>336.43549</v>
      </c>
      <c r="AB47" s="84">
        <f t="shared" si="7"/>
        <v>487.89345000000003</v>
      </c>
      <c r="AC47" s="228">
        <v>151.45795999999999</v>
      </c>
      <c r="AD47" s="228">
        <v>336.43549</v>
      </c>
      <c r="AE47" s="84">
        <f t="shared" si="8"/>
        <v>490.13</v>
      </c>
      <c r="AF47" s="228">
        <v>157.45</v>
      </c>
      <c r="AG47" s="228">
        <v>332.68</v>
      </c>
      <c r="AH47" s="84">
        <f t="shared" si="11"/>
        <v>480.84</v>
      </c>
      <c r="AI47" s="228">
        <v>148.31</v>
      </c>
      <c r="AJ47" s="228">
        <v>332.53</v>
      </c>
      <c r="AK47" s="78">
        <f t="shared" si="9"/>
        <v>40.07</v>
      </c>
    </row>
    <row r="48" spans="1:37" s="22" customFormat="1" ht="15" customHeight="1">
      <c r="A48" s="20">
        <f t="shared" si="10"/>
        <v>42</v>
      </c>
      <c r="B48" s="21" t="s">
        <v>59</v>
      </c>
      <c r="C48" s="21" t="s">
        <v>21</v>
      </c>
      <c r="D48" s="62">
        <v>12</v>
      </c>
      <c r="E48" s="62"/>
      <c r="F48" s="65">
        <f>'[1]МКД'!$H$30</f>
        <v>20</v>
      </c>
      <c r="G48" s="84">
        <f t="shared" si="12"/>
        <v>553.6614300000001</v>
      </c>
      <c r="H48" s="87">
        <v>224.59167000000002</v>
      </c>
      <c r="I48" s="84">
        <v>329.06976000000003</v>
      </c>
      <c r="J48" s="84">
        <f t="shared" si="13"/>
        <v>573.81642</v>
      </c>
      <c r="K48" s="83">
        <v>218.1541</v>
      </c>
      <c r="L48" s="83">
        <v>355.66232</v>
      </c>
      <c r="M48" s="84">
        <f t="shared" si="14"/>
        <v>416.32585000000006</v>
      </c>
      <c r="N48" s="84">
        <v>136.02158</v>
      </c>
      <c r="O48" s="84">
        <v>280.30427000000003</v>
      </c>
      <c r="P48" s="84">
        <f t="shared" si="15"/>
        <v>403.11367</v>
      </c>
      <c r="Q48" s="84">
        <v>111.42489</v>
      </c>
      <c r="R48" s="84">
        <v>291.68878</v>
      </c>
      <c r="S48" s="84">
        <f t="shared" si="16"/>
        <v>442.39364</v>
      </c>
      <c r="T48" s="84">
        <v>128.34525</v>
      </c>
      <c r="U48" s="84">
        <v>314.04839000000004</v>
      </c>
      <c r="V48" s="84">
        <f t="shared" si="17"/>
        <v>472.80187</v>
      </c>
      <c r="W48" s="85">
        <v>137.98923000000002</v>
      </c>
      <c r="X48" s="85">
        <v>334.81264</v>
      </c>
      <c r="Y48" s="84">
        <f t="shared" si="6"/>
        <v>481.03747999999996</v>
      </c>
      <c r="Z48" s="228">
        <v>142.43031</v>
      </c>
      <c r="AA48" s="228">
        <v>338.60717</v>
      </c>
      <c r="AB48" s="84">
        <f t="shared" si="7"/>
        <v>481.03747999999996</v>
      </c>
      <c r="AC48" s="228">
        <v>142.43031</v>
      </c>
      <c r="AD48" s="228">
        <v>338.60717</v>
      </c>
      <c r="AE48" s="84">
        <f t="shared" si="8"/>
        <v>407.7</v>
      </c>
      <c r="AF48" s="228">
        <v>139.81</v>
      </c>
      <c r="AG48" s="228">
        <v>267.89</v>
      </c>
      <c r="AH48" s="84">
        <f t="shared" si="11"/>
        <v>456.79999999999995</v>
      </c>
      <c r="AI48" s="228">
        <v>136.29</v>
      </c>
      <c r="AJ48" s="228">
        <v>320.51</v>
      </c>
      <c r="AK48" s="78">
        <f t="shared" si="9"/>
        <v>22.839999999999996</v>
      </c>
    </row>
    <row r="49" spans="1:37" s="22" customFormat="1" ht="15" customHeight="1">
      <c r="A49" s="20">
        <f t="shared" si="10"/>
        <v>43</v>
      </c>
      <c r="B49" s="21" t="s">
        <v>59</v>
      </c>
      <c r="C49" s="21" t="s">
        <v>56</v>
      </c>
      <c r="D49" s="62">
        <v>2</v>
      </c>
      <c r="E49" s="62"/>
      <c r="F49" s="64">
        <f>'[3]МКД'!$H$75</f>
        <v>24</v>
      </c>
      <c r="G49" s="84">
        <f t="shared" si="12"/>
        <v>470.46027000000004</v>
      </c>
      <c r="H49" s="87">
        <v>182.01162</v>
      </c>
      <c r="I49" s="84">
        <v>288.44865000000004</v>
      </c>
      <c r="J49" s="84">
        <f t="shared" si="13"/>
        <v>456.12508999999994</v>
      </c>
      <c r="K49" s="83">
        <v>145.96362</v>
      </c>
      <c r="L49" s="83">
        <v>310.16146999999995</v>
      </c>
      <c r="M49" s="84">
        <f t="shared" si="14"/>
        <v>445.64970000000005</v>
      </c>
      <c r="N49" s="84">
        <v>105.02712</v>
      </c>
      <c r="O49" s="84">
        <v>340.62258</v>
      </c>
      <c r="P49" s="84">
        <f t="shared" si="15"/>
        <v>430.74996</v>
      </c>
      <c r="Q49" s="84">
        <v>73.02427</v>
      </c>
      <c r="R49" s="84">
        <v>357.72569</v>
      </c>
      <c r="S49" s="84">
        <f t="shared" si="16"/>
        <v>440.65545000000003</v>
      </c>
      <c r="T49" s="84">
        <v>61.662819999999996</v>
      </c>
      <c r="U49" s="84">
        <v>378.99263</v>
      </c>
      <c r="V49" s="84">
        <f t="shared" si="17"/>
        <v>446.18030999999996</v>
      </c>
      <c r="W49" s="85">
        <v>65.10905</v>
      </c>
      <c r="X49" s="85">
        <v>381.07126</v>
      </c>
      <c r="Y49" s="84">
        <f t="shared" si="6"/>
        <v>435.55928</v>
      </c>
      <c r="Z49" s="228">
        <v>62.373830000000005</v>
      </c>
      <c r="AA49" s="228">
        <v>373.18545</v>
      </c>
      <c r="AB49" s="84">
        <f t="shared" si="7"/>
        <v>435.55928</v>
      </c>
      <c r="AC49" s="228">
        <v>62.373830000000005</v>
      </c>
      <c r="AD49" s="228">
        <v>373.18545</v>
      </c>
      <c r="AE49" s="84">
        <f t="shared" si="8"/>
        <v>377.29</v>
      </c>
      <c r="AF49" s="228">
        <v>66.13</v>
      </c>
      <c r="AG49" s="228">
        <v>311.16</v>
      </c>
      <c r="AH49" s="84">
        <f t="shared" si="11"/>
        <v>421.16999999999996</v>
      </c>
      <c r="AI49" s="228">
        <v>70.9</v>
      </c>
      <c r="AJ49" s="228">
        <v>350.27</v>
      </c>
      <c r="AK49" s="78">
        <f t="shared" si="9"/>
        <v>17.54875</v>
      </c>
    </row>
    <row r="50" spans="1:37" s="22" customFormat="1" ht="15" customHeight="1">
      <c r="A50" s="20">
        <f t="shared" si="10"/>
        <v>44</v>
      </c>
      <c r="B50" s="21" t="s">
        <v>59</v>
      </c>
      <c r="C50" s="21" t="s">
        <v>21</v>
      </c>
      <c r="D50" s="62">
        <v>8</v>
      </c>
      <c r="E50" s="62"/>
      <c r="F50" s="64">
        <f>'[1]МКД'!$H$28</f>
        <v>12</v>
      </c>
      <c r="G50" s="84">
        <f t="shared" si="12"/>
        <v>412.61996</v>
      </c>
      <c r="H50" s="87">
        <v>142.89454</v>
      </c>
      <c r="I50" s="84">
        <v>269.72542</v>
      </c>
      <c r="J50" s="84">
        <f t="shared" si="13"/>
        <v>422.68496000000005</v>
      </c>
      <c r="K50" s="83">
        <v>145.17551</v>
      </c>
      <c r="L50" s="83">
        <v>277.50945</v>
      </c>
      <c r="M50" s="84">
        <f t="shared" si="14"/>
        <v>420.68119</v>
      </c>
      <c r="N50" s="84">
        <v>142.06099</v>
      </c>
      <c r="O50" s="84">
        <v>278.6202</v>
      </c>
      <c r="P50" s="84">
        <f t="shared" si="15"/>
        <v>435.98149</v>
      </c>
      <c r="Q50" s="84">
        <v>142.15816</v>
      </c>
      <c r="R50" s="84">
        <v>293.82333</v>
      </c>
      <c r="S50" s="84">
        <f t="shared" si="16"/>
        <v>451.6953</v>
      </c>
      <c r="T50" s="84">
        <v>147.12355</v>
      </c>
      <c r="U50" s="84">
        <v>304.57175</v>
      </c>
      <c r="V50" s="84">
        <f t="shared" si="17"/>
        <v>445.67885</v>
      </c>
      <c r="W50" s="85">
        <v>146.87204</v>
      </c>
      <c r="X50" s="85">
        <v>298.80681</v>
      </c>
      <c r="Y50" s="84">
        <f t="shared" si="6"/>
        <v>461.63097999999997</v>
      </c>
      <c r="Z50" s="228">
        <v>153.56381</v>
      </c>
      <c r="AA50" s="228">
        <v>308.06717</v>
      </c>
      <c r="AB50" s="84">
        <f t="shared" si="7"/>
        <v>461.63097999999997</v>
      </c>
      <c r="AC50" s="228">
        <v>153.56381</v>
      </c>
      <c r="AD50" s="228">
        <v>308.06717</v>
      </c>
      <c r="AE50" s="84">
        <f t="shared" si="8"/>
        <v>443.41999999999996</v>
      </c>
      <c r="AF50" s="228">
        <v>159.66</v>
      </c>
      <c r="AG50" s="228">
        <v>283.76</v>
      </c>
      <c r="AH50" s="84">
        <f t="shared" si="11"/>
        <v>450.47</v>
      </c>
      <c r="AI50" s="228">
        <v>157.53</v>
      </c>
      <c r="AJ50" s="228">
        <v>292.94</v>
      </c>
      <c r="AK50" s="78">
        <f t="shared" si="9"/>
        <v>37.53916666666667</v>
      </c>
    </row>
    <row r="51" spans="1:37" s="22" customFormat="1" ht="15" customHeight="1">
      <c r="A51" s="20">
        <f t="shared" si="10"/>
        <v>45</v>
      </c>
      <c r="B51" s="21" t="s">
        <v>59</v>
      </c>
      <c r="C51" s="21" t="s">
        <v>35</v>
      </c>
      <c r="D51" s="62">
        <v>10</v>
      </c>
      <c r="E51" s="62"/>
      <c r="F51" s="64">
        <f>'[3]МКД'!$H$96</f>
        <v>8</v>
      </c>
      <c r="G51" s="84">
        <f t="shared" si="12"/>
        <v>337.27599</v>
      </c>
      <c r="H51" s="87">
        <v>137.05077</v>
      </c>
      <c r="I51" s="84">
        <v>200.22522</v>
      </c>
      <c r="J51" s="84">
        <f t="shared" si="13"/>
        <v>359.12706000000003</v>
      </c>
      <c r="K51" s="83">
        <v>131.72305</v>
      </c>
      <c r="L51" s="83">
        <v>227.40401</v>
      </c>
      <c r="M51" s="84">
        <f t="shared" si="14"/>
        <v>380.11043</v>
      </c>
      <c r="N51" s="84">
        <v>144.12086</v>
      </c>
      <c r="O51" s="84">
        <v>235.98957000000001</v>
      </c>
      <c r="P51" s="84">
        <f t="shared" si="15"/>
        <v>383.31138999999996</v>
      </c>
      <c r="Q51" s="84">
        <v>146.01662</v>
      </c>
      <c r="R51" s="84">
        <v>237.29477</v>
      </c>
      <c r="S51" s="84">
        <f t="shared" si="16"/>
        <v>399.09380999999996</v>
      </c>
      <c r="T51" s="84">
        <v>151.9461</v>
      </c>
      <c r="U51" s="84">
        <v>247.14771</v>
      </c>
      <c r="V51" s="84">
        <f t="shared" si="17"/>
        <v>422.92636999999996</v>
      </c>
      <c r="W51" s="85">
        <v>160.30957999999998</v>
      </c>
      <c r="X51" s="85">
        <v>262.61679</v>
      </c>
      <c r="Y51" s="84">
        <f t="shared" si="6"/>
        <v>434.22505</v>
      </c>
      <c r="Z51" s="228">
        <v>163.80506</v>
      </c>
      <c r="AA51" s="228">
        <v>270.41999</v>
      </c>
      <c r="AB51" s="84">
        <f t="shared" si="7"/>
        <v>434.22505</v>
      </c>
      <c r="AC51" s="228">
        <v>163.80506</v>
      </c>
      <c r="AD51" s="228">
        <v>270.41999</v>
      </c>
      <c r="AE51" s="84">
        <f t="shared" si="8"/>
        <v>404.99</v>
      </c>
      <c r="AF51" s="228">
        <v>173.97</v>
      </c>
      <c r="AG51" s="228">
        <v>231.02</v>
      </c>
      <c r="AH51" s="84">
        <f t="shared" si="11"/>
        <v>424.86</v>
      </c>
      <c r="AI51" s="228">
        <v>164.6</v>
      </c>
      <c r="AJ51" s="228">
        <v>260.26</v>
      </c>
      <c r="AK51" s="78">
        <f t="shared" si="9"/>
        <v>53.1075</v>
      </c>
    </row>
    <row r="52" spans="1:37" s="22" customFormat="1" ht="15" customHeight="1">
      <c r="A52" s="20">
        <f t="shared" si="10"/>
        <v>46</v>
      </c>
      <c r="B52" s="21" t="s">
        <v>59</v>
      </c>
      <c r="C52" s="21" t="s">
        <v>62</v>
      </c>
      <c r="D52" s="62">
        <v>14</v>
      </c>
      <c r="E52" s="62"/>
      <c r="F52" s="64">
        <f>'[1]МКД'!$H$15</f>
        <v>24</v>
      </c>
      <c r="G52" s="84">
        <f t="shared" si="12"/>
        <v>240.21544999999998</v>
      </c>
      <c r="H52" s="87">
        <v>97.8592</v>
      </c>
      <c r="I52" s="84">
        <v>142.35625</v>
      </c>
      <c r="J52" s="84">
        <f t="shared" si="13"/>
        <v>293.87144</v>
      </c>
      <c r="K52" s="83">
        <v>116.16919</v>
      </c>
      <c r="L52" s="83">
        <v>177.70225</v>
      </c>
      <c r="M52" s="84">
        <f t="shared" si="14"/>
        <v>328.87862</v>
      </c>
      <c r="N52" s="84">
        <v>123.01136</v>
      </c>
      <c r="O52" s="84">
        <v>205.86726000000002</v>
      </c>
      <c r="P52" s="84">
        <f t="shared" si="15"/>
        <v>344.30618</v>
      </c>
      <c r="Q52" s="84">
        <v>114.14685</v>
      </c>
      <c r="R52" s="84">
        <v>230.15932999999998</v>
      </c>
      <c r="S52" s="84">
        <f t="shared" si="16"/>
        <v>318.53143</v>
      </c>
      <c r="T52" s="84">
        <v>107.88733</v>
      </c>
      <c r="U52" s="84">
        <v>210.6441</v>
      </c>
      <c r="V52" s="84">
        <f t="shared" si="17"/>
        <v>354.07354000000004</v>
      </c>
      <c r="W52" s="85">
        <v>126.09094</v>
      </c>
      <c r="X52" s="85">
        <v>227.98260000000002</v>
      </c>
      <c r="Y52" s="84">
        <f t="shared" si="6"/>
        <v>344.2291</v>
      </c>
      <c r="Z52" s="228">
        <v>130.18515</v>
      </c>
      <c r="AA52" s="228">
        <v>214.04395000000002</v>
      </c>
      <c r="AB52" s="84">
        <f t="shared" si="7"/>
        <v>344.2291</v>
      </c>
      <c r="AC52" s="228">
        <v>130.18515</v>
      </c>
      <c r="AD52" s="228">
        <v>214.04395000000002</v>
      </c>
      <c r="AE52" s="84">
        <f t="shared" si="8"/>
        <v>336.89</v>
      </c>
      <c r="AF52" s="228">
        <v>105.52</v>
      </c>
      <c r="AG52" s="228">
        <v>231.37</v>
      </c>
      <c r="AH52" s="84">
        <f t="shared" si="11"/>
        <v>339.73</v>
      </c>
      <c r="AI52" s="228">
        <v>110.21</v>
      </c>
      <c r="AJ52" s="228">
        <v>229.52</v>
      </c>
      <c r="AK52" s="78">
        <f t="shared" si="9"/>
        <v>14.155416666666667</v>
      </c>
    </row>
    <row r="53" spans="1:37" s="22" customFormat="1" ht="15" customHeight="1">
      <c r="A53" s="20">
        <f t="shared" si="10"/>
        <v>47</v>
      </c>
      <c r="B53" s="21" t="s">
        <v>59</v>
      </c>
      <c r="C53" s="21" t="s">
        <v>75</v>
      </c>
      <c r="D53" s="62">
        <v>10</v>
      </c>
      <c r="E53" s="62" t="s">
        <v>17</v>
      </c>
      <c r="F53" s="64">
        <f>'[3]МКД'!$H$139</f>
        <v>12</v>
      </c>
      <c r="G53" s="84">
        <f t="shared" si="12"/>
        <v>344.09314</v>
      </c>
      <c r="H53" s="87">
        <v>168.97</v>
      </c>
      <c r="I53" s="84">
        <v>175.12314</v>
      </c>
      <c r="J53" s="84">
        <f t="shared" si="13"/>
        <v>356.77311000000003</v>
      </c>
      <c r="K53" s="84">
        <v>171.16564000000002</v>
      </c>
      <c r="L53" s="84">
        <v>185.60747</v>
      </c>
      <c r="M53" s="84">
        <f t="shared" si="14"/>
        <v>344.60227999999995</v>
      </c>
      <c r="N53" s="84">
        <v>174.8585</v>
      </c>
      <c r="O53" s="84">
        <v>169.74378</v>
      </c>
      <c r="P53" s="84">
        <f t="shared" si="15"/>
        <v>340.57818</v>
      </c>
      <c r="Q53" s="84">
        <v>152.25823</v>
      </c>
      <c r="R53" s="84">
        <v>188.31995</v>
      </c>
      <c r="S53" s="84">
        <f t="shared" si="16"/>
        <v>328.87523</v>
      </c>
      <c r="T53" s="84">
        <v>137.29895000000002</v>
      </c>
      <c r="U53" s="84">
        <v>191.57628</v>
      </c>
      <c r="V53" s="84">
        <f t="shared" si="17"/>
        <v>345.74143</v>
      </c>
      <c r="W53" s="85">
        <v>145.54441</v>
      </c>
      <c r="X53" s="85">
        <v>200.19701999999998</v>
      </c>
      <c r="Y53" s="84">
        <f t="shared" si="6"/>
        <v>339.83222</v>
      </c>
      <c r="Z53" s="226">
        <v>137.46562</v>
      </c>
      <c r="AA53" s="226">
        <v>202.3666</v>
      </c>
      <c r="AB53" s="84">
        <f t="shared" si="7"/>
        <v>339.83222</v>
      </c>
      <c r="AC53" s="226">
        <v>137.46562</v>
      </c>
      <c r="AD53" s="226">
        <v>202.3666</v>
      </c>
      <c r="AE53" s="84">
        <f t="shared" si="8"/>
        <v>377.26</v>
      </c>
      <c r="AF53" s="226">
        <v>154.16</v>
      </c>
      <c r="AG53" s="226">
        <v>223.1</v>
      </c>
      <c r="AH53" s="84">
        <f t="shared" si="11"/>
        <v>392.75</v>
      </c>
      <c r="AI53" s="226">
        <v>157.06</v>
      </c>
      <c r="AJ53" s="226">
        <v>235.69</v>
      </c>
      <c r="AK53" s="78">
        <f t="shared" si="9"/>
        <v>32.729166666666664</v>
      </c>
    </row>
    <row r="54" spans="1:37" s="22" customFormat="1" ht="15" customHeight="1">
      <c r="A54" s="20">
        <f t="shared" si="10"/>
        <v>48</v>
      </c>
      <c r="B54" s="21" t="s">
        <v>59</v>
      </c>
      <c r="C54" s="21" t="s">
        <v>69</v>
      </c>
      <c r="D54" s="62">
        <v>12</v>
      </c>
      <c r="E54" s="62"/>
      <c r="F54" s="64">
        <f>'[1]МКД'!$H$68</f>
        <v>12</v>
      </c>
      <c r="G54" s="84">
        <f t="shared" si="12"/>
        <v>251.342</v>
      </c>
      <c r="H54" s="87">
        <v>35.759620000000005</v>
      </c>
      <c r="I54" s="84">
        <v>215.58238</v>
      </c>
      <c r="J54" s="84">
        <f t="shared" si="13"/>
        <v>292.85099</v>
      </c>
      <c r="K54" s="83">
        <v>42.29986</v>
      </c>
      <c r="L54" s="83">
        <v>250.55113</v>
      </c>
      <c r="M54" s="84">
        <f t="shared" si="14"/>
        <v>301.29051</v>
      </c>
      <c r="N54" s="84">
        <v>48.642379999999996</v>
      </c>
      <c r="O54" s="84">
        <v>252.64813</v>
      </c>
      <c r="P54" s="84">
        <f t="shared" si="15"/>
        <v>319.70867</v>
      </c>
      <c r="Q54" s="84">
        <v>41.394760000000005</v>
      </c>
      <c r="R54" s="84">
        <v>278.31390999999996</v>
      </c>
      <c r="S54" s="84">
        <f t="shared" si="16"/>
        <v>353.61972</v>
      </c>
      <c r="T54" s="84">
        <v>53.05149</v>
      </c>
      <c r="U54" s="84">
        <v>300.56822999999997</v>
      </c>
      <c r="V54" s="84">
        <f t="shared" si="17"/>
        <v>336.12951000000004</v>
      </c>
      <c r="W54" s="85">
        <v>38.48</v>
      </c>
      <c r="X54" s="85">
        <v>297.64951</v>
      </c>
      <c r="Y54" s="84">
        <f t="shared" si="6"/>
        <v>359.74539000000004</v>
      </c>
      <c r="Z54" s="228">
        <v>37.92568</v>
      </c>
      <c r="AA54" s="228">
        <v>321.81971000000004</v>
      </c>
      <c r="AB54" s="84">
        <f t="shared" si="7"/>
        <v>359.74539000000004</v>
      </c>
      <c r="AC54" s="228">
        <v>37.92568</v>
      </c>
      <c r="AD54" s="228">
        <v>321.81971000000004</v>
      </c>
      <c r="AE54" s="84">
        <f t="shared" si="8"/>
        <v>288.96</v>
      </c>
      <c r="AF54" s="228">
        <v>25.02</v>
      </c>
      <c r="AG54" s="228">
        <v>263.94</v>
      </c>
      <c r="AH54" s="84">
        <f t="shared" si="11"/>
        <v>340.91999999999996</v>
      </c>
      <c r="AI54" s="228">
        <v>25.21</v>
      </c>
      <c r="AJ54" s="228">
        <v>315.71</v>
      </c>
      <c r="AK54" s="78">
        <f t="shared" si="9"/>
        <v>28.409999999999997</v>
      </c>
    </row>
    <row r="55" spans="1:37" s="22" customFormat="1" ht="15" customHeight="1">
      <c r="A55" s="20">
        <f t="shared" si="10"/>
        <v>49</v>
      </c>
      <c r="B55" s="21" t="s">
        <v>59</v>
      </c>
      <c r="C55" s="21" t="s">
        <v>49</v>
      </c>
      <c r="D55" s="62">
        <v>6</v>
      </c>
      <c r="E55" s="62"/>
      <c r="F55" s="64">
        <f>'[3]МКД'!$H$72</f>
        <v>12</v>
      </c>
      <c r="G55" s="84">
        <f t="shared" si="12"/>
        <v>254.52185</v>
      </c>
      <c r="H55" s="87">
        <v>150.13881</v>
      </c>
      <c r="I55" s="84">
        <v>104.38304</v>
      </c>
      <c r="J55" s="84">
        <f t="shared" si="13"/>
        <v>267.21341</v>
      </c>
      <c r="K55" s="83">
        <v>158.41372</v>
      </c>
      <c r="L55" s="83">
        <v>108.79969</v>
      </c>
      <c r="M55" s="84">
        <f t="shared" si="14"/>
        <v>284.179</v>
      </c>
      <c r="N55" s="84">
        <v>169.86265</v>
      </c>
      <c r="O55" s="84">
        <v>114.31635</v>
      </c>
      <c r="P55" s="84">
        <f t="shared" si="15"/>
        <v>294.5799</v>
      </c>
      <c r="Q55" s="84">
        <v>164.39676</v>
      </c>
      <c r="R55" s="84">
        <v>130.18314</v>
      </c>
      <c r="S55" s="84">
        <f t="shared" si="16"/>
        <v>308.03569</v>
      </c>
      <c r="T55" s="84">
        <v>171.23364</v>
      </c>
      <c r="U55" s="84">
        <v>136.80204999999998</v>
      </c>
      <c r="V55" s="84">
        <f t="shared" si="17"/>
        <v>323.93025</v>
      </c>
      <c r="W55" s="85">
        <v>175.56918</v>
      </c>
      <c r="X55" s="85">
        <v>148.36107</v>
      </c>
      <c r="Y55" s="84">
        <f t="shared" si="6"/>
        <v>286.7771</v>
      </c>
      <c r="Z55" s="228">
        <v>158.91926</v>
      </c>
      <c r="AA55" s="228">
        <v>127.85784</v>
      </c>
      <c r="AB55" s="84">
        <f t="shared" si="7"/>
        <v>286.7771</v>
      </c>
      <c r="AC55" s="228">
        <v>158.91926</v>
      </c>
      <c r="AD55" s="228">
        <v>127.85784</v>
      </c>
      <c r="AE55" s="84">
        <f t="shared" si="8"/>
        <v>269.53</v>
      </c>
      <c r="AF55" s="228">
        <v>138.86</v>
      </c>
      <c r="AG55" s="228">
        <v>130.67</v>
      </c>
      <c r="AH55" s="84">
        <f t="shared" si="11"/>
        <v>280.72</v>
      </c>
      <c r="AI55" s="228">
        <v>155.66</v>
      </c>
      <c r="AJ55" s="228">
        <v>125.06</v>
      </c>
      <c r="AK55" s="78">
        <f t="shared" si="9"/>
        <v>23.393333333333334</v>
      </c>
    </row>
    <row r="56" spans="1:37" s="22" customFormat="1" ht="15" customHeight="1">
      <c r="A56" s="20">
        <f t="shared" si="10"/>
        <v>50</v>
      </c>
      <c r="B56" s="21" t="s">
        <v>59</v>
      </c>
      <c r="C56" s="21" t="s">
        <v>55</v>
      </c>
      <c r="D56" s="62">
        <v>5</v>
      </c>
      <c r="E56" s="62" t="s">
        <v>17</v>
      </c>
      <c r="F56" s="64">
        <f>'[1]МКД'!$H$25</f>
        <v>12</v>
      </c>
      <c r="G56" s="84">
        <f t="shared" si="12"/>
        <v>247.89658000000003</v>
      </c>
      <c r="H56" s="87">
        <v>186.81363000000002</v>
      </c>
      <c r="I56" s="84">
        <v>61.08295</v>
      </c>
      <c r="J56" s="84">
        <f t="shared" si="13"/>
        <v>262.92619</v>
      </c>
      <c r="K56" s="83">
        <v>190.9426</v>
      </c>
      <c r="L56" s="83">
        <v>71.98358999999999</v>
      </c>
      <c r="M56" s="84">
        <f t="shared" si="14"/>
        <v>268.61564</v>
      </c>
      <c r="N56" s="84">
        <v>194.82964</v>
      </c>
      <c r="O56" s="84">
        <v>73.786</v>
      </c>
      <c r="P56" s="84">
        <f t="shared" si="15"/>
        <v>285.42701</v>
      </c>
      <c r="Q56" s="84">
        <v>193.95889000000003</v>
      </c>
      <c r="R56" s="84">
        <v>91.46812</v>
      </c>
      <c r="S56" s="84">
        <f t="shared" si="16"/>
        <v>308.18065</v>
      </c>
      <c r="T56" s="84">
        <v>201.55089999999998</v>
      </c>
      <c r="U56" s="84">
        <v>106.62975</v>
      </c>
      <c r="V56" s="84">
        <f t="shared" si="17"/>
        <v>308.42685</v>
      </c>
      <c r="W56" s="85">
        <v>205.0697</v>
      </c>
      <c r="X56" s="85">
        <v>103.35714999999999</v>
      </c>
      <c r="Y56" s="84">
        <f t="shared" si="6"/>
        <v>324.09066</v>
      </c>
      <c r="Z56" s="228">
        <v>205.03566</v>
      </c>
      <c r="AA56" s="228">
        <v>119.055</v>
      </c>
      <c r="AB56" s="84">
        <f t="shared" si="7"/>
        <v>324.09066</v>
      </c>
      <c r="AC56" s="228">
        <v>205.03566</v>
      </c>
      <c r="AD56" s="228">
        <v>119.055</v>
      </c>
      <c r="AE56" s="84">
        <f t="shared" si="8"/>
        <v>322.95</v>
      </c>
      <c r="AF56" s="228">
        <v>206.16</v>
      </c>
      <c r="AG56" s="228">
        <v>116.79</v>
      </c>
      <c r="AH56" s="84">
        <f t="shared" si="11"/>
        <v>343.92999999999995</v>
      </c>
      <c r="AI56" s="228">
        <v>214.7</v>
      </c>
      <c r="AJ56" s="228">
        <v>129.23</v>
      </c>
      <c r="AK56" s="78">
        <f t="shared" si="9"/>
        <v>28.66083333333333</v>
      </c>
    </row>
    <row r="57" spans="1:37" s="22" customFormat="1" ht="15" customHeight="1">
      <c r="A57" s="20">
        <f t="shared" si="10"/>
        <v>51</v>
      </c>
      <c r="B57" s="21" t="s">
        <v>59</v>
      </c>
      <c r="C57" s="21" t="s">
        <v>62</v>
      </c>
      <c r="D57" s="62">
        <v>10</v>
      </c>
      <c r="E57" s="62"/>
      <c r="F57" s="64">
        <f>'[1]МКД'!$H$13</f>
        <v>13</v>
      </c>
      <c r="G57" s="84">
        <f t="shared" si="12"/>
        <v>320.12435</v>
      </c>
      <c r="H57" s="87">
        <v>114.76699</v>
      </c>
      <c r="I57" s="84">
        <v>205.35736</v>
      </c>
      <c r="J57" s="84">
        <f t="shared" si="13"/>
        <v>351.87104999999997</v>
      </c>
      <c r="K57" s="83">
        <v>122.09322</v>
      </c>
      <c r="L57" s="83">
        <v>229.77783</v>
      </c>
      <c r="M57" s="84">
        <f t="shared" si="14"/>
        <v>375.08632</v>
      </c>
      <c r="N57" s="84">
        <v>129.75416</v>
      </c>
      <c r="O57" s="84">
        <v>245.33216000000002</v>
      </c>
      <c r="P57" s="84">
        <f t="shared" si="15"/>
        <v>392.92139999999995</v>
      </c>
      <c r="Q57" s="84">
        <v>126.91135</v>
      </c>
      <c r="R57" s="84">
        <v>266.01005</v>
      </c>
      <c r="S57" s="84">
        <f t="shared" si="16"/>
        <v>370.66957</v>
      </c>
      <c r="T57" s="84">
        <v>116.41993</v>
      </c>
      <c r="U57" s="84">
        <v>254.24964000000003</v>
      </c>
      <c r="V57" s="84">
        <f t="shared" si="17"/>
        <v>307.34646</v>
      </c>
      <c r="W57" s="85">
        <v>101.88911999999999</v>
      </c>
      <c r="X57" s="85">
        <v>205.45734</v>
      </c>
      <c r="Y57" s="84">
        <f t="shared" si="6"/>
        <v>333.75127</v>
      </c>
      <c r="Z57" s="228">
        <v>109.76715</v>
      </c>
      <c r="AA57" s="228">
        <v>223.98412</v>
      </c>
      <c r="AB57" s="84">
        <f t="shared" si="7"/>
        <v>333.75127</v>
      </c>
      <c r="AC57" s="228">
        <v>109.76715</v>
      </c>
      <c r="AD57" s="228">
        <v>223.98412</v>
      </c>
      <c r="AE57" s="84">
        <f t="shared" si="8"/>
        <v>287.28</v>
      </c>
      <c r="AF57" s="228">
        <v>114.9</v>
      </c>
      <c r="AG57" s="228">
        <v>172.38</v>
      </c>
      <c r="AH57" s="84">
        <f t="shared" si="11"/>
        <v>326.75</v>
      </c>
      <c r="AI57" s="228">
        <v>117.35</v>
      </c>
      <c r="AJ57" s="228">
        <v>209.4</v>
      </c>
      <c r="AK57" s="78">
        <f t="shared" si="9"/>
        <v>25.134615384615383</v>
      </c>
    </row>
    <row r="58" spans="1:37" s="22" customFormat="1" ht="15">
      <c r="A58" s="20">
        <f t="shared" si="10"/>
        <v>52</v>
      </c>
      <c r="B58" s="21" t="s">
        <v>59</v>
      </c>
      <c r="C58" s="21" t="s">
        <v>79</v>
      </c>
      <c r="D58" s="62">
        <v>43</v>
      </c>
      <c r="E58" s="62" t="s">
        <v>17</v>
      </c>
      <c r="F58" s="64">
        <f>'[2]МКД'!$H$339</f>
        <v>12</v>
      </c>
      <c r="G58" s="84">
        <f t="shared" si="12"/>
        <v>233.88054</v>
      </c>
      <c r="H58" s="87">
        <v>76.37338000000001</v>
      </c>
      <c r="I58" s="84">
        <v>157.50716</v>
      </c>
      <c r="J58" s="84">
        <f t="shared" si="13"/>
        <v>254.21103</v>
      </c>
      <c r="K58" s="84">
        <v>81.78446000000001</v>
      </c>
      <c r="L58" s="84">
        <v>172.42657</v>
      </c>
      <c r="M58" s="84">
        <f t="shared" si="14"/>
        <v>268.93694</v>
      </c>
      <c r="N58" s="84">
        <v>88.36743</v>
      </c>
      <c r="O58" s="84">
        <v>180.56951</v>
      </c>
      <c r="P58" s="84">
        <f t="shared" si="15"/>
        <v>274.92431999999997</v>
      </c>
      <c r="Q58" s="84">
        <v>85.48435</v>
      </c>
      <c r="R58" s="84">
        <v>189.43997</v>
      </c>
      <c r="S58" s="84">
        <f t="shared" si="16"/>
        <v>291.85968</v>
      </c>
      <c r="T58" s="84">
        <v>87.47825999999999</v>
      </c>
      <c r="U58" s="84">
        <v>204.38142000000002</v>
      </c>
      <c r="V58" s="84">
        <f t="shared" si="17"/>
        <v>292.85568</v>
      </c>
      <c r="W58" s="85">
        <v>89.47216999999999</v>
      </c>
      <c r="X58" s="85">
        <v>203.38351</v>
      </c>
      <c r="Y58" s="84">
        <f t="shared" si="6"/>
        <v>296.14567</v>
      </c>
      <c r="Z58" s="226">
        <v>86.78495</v>
      </c>
      <c r="AA58" s="226">
        <v>209.36072000000001</v>
      </c>
      <c r="AB58" s="84">
        <f t="shared" si="7"/>
        <v>296.14567</v>
      </c>
      <c r="AC58" s="226">
        <v>86.78495</v>
      </c>
      <c r="AD58" s="226">
        <v>209.36072000000001</v>
      </c>
      <c r="AE58" s="84">
        <f t="shared" si="8"/>
        <v>241.62</v>
      </c>
      <c r="AF58" s="226">
        <v>90.02</v>
      </c>
      <c r="AG58" s="226">
        <v>151.6</v>
      </c>
      <c r="AH58" s="84">
        <f t="shared" si="11"/>
        <v>297.05</v>
      </c>
      <c r="AI58" s="226">
        <v>87.67</v>
      </c>
      <c r="AJ58" s="226">
        <v>209.38</v>
      </c>
      <c r="AK58" s="78">
        <f t="shared" si="9"/>
        <v>24.754166666666666</v>
      </c>
    </row>
    <row r="59" spans="1:37" s="22" customFormat="1" ht="15">
      <c r="A59" s="20">
        <f t="shared" si="10"/>
        <v>53</v>
      </c>
      <c r="B59" s="21" t="s">
        <v>59</v>
      </c>
      <c r="C59" s="21" t="s">
        <v>80</v>
      </c>
      <c r="D59" s="62">
        <v>5</v>
      </c>
      <c r="E59" s="62" t="s">
        <v>17</v>
      </c>
      <c r="F59" s="64">
        <f>'[3]МКД'!$H$165</f>
        <v>8</v>
      </c>
      <c r="G59" s="84">
        <f t="shared" si="12"/>
        <v>246.01262</v>
      </c>
      <c r="H59" s="87">
        <v>95.08842999999999</v>
      </c>
      <c r="I59" s="84">
        <v>150.92419</v>
      </c>
      <c r="J59" s="84">
        <f t="shared" si="13"/>
        <v>245.40258</v>
      </c>
      <c r="K59" s="85">
        <v>92.90397999999999</v>
      </c>
      <c r="L59" s="85">
        <v>152.4986</v>
      </c>
      <c r="M59" s="84">
        <f t="shared" si="14"/>
        <v>258.7442</v>
      </c>
      <c r="N59" s="84">
        <v>98.69677</v>
      </c>
      <c r="O59" s="84">
        <v>160.04743</v>
      </c>
      <c r="P59" s="84">
        <f t="shared" si="15"/>
        <v>268.10493</v>
      </c>
      <c r="Q59" s="84">
        <v>96.47024</v>
      </c>
      <c r="R59" s="84">
        <v>171.63469</v>
      </c>
      <c r="S59" s="84">
        <f t="shared" si="16"/>
        <v>287.79028</v>
      </c>
      <c r="T59" s="84">
        <v>98.25422999999999</v>
      </c>
      <c r="U59" s="84">
        <v>189.53605</v>
      </c>
      <c r="V59" s="84">
        <f t="shared" si="17"/>
        <v>283.84307</v>
      </c>
      <c r="W59" s="85">
        <v>96.50331</v>
      </c>
      <c r="X59" s="85">
        <v>187.33976</v>
      </c>
      <c r="Y59" s="84">
        <f t="shared" si="6"/>
        <v>264.72704</v>
      </c>
      <c r="Z59" s="229">
        <v>77.65169</v>
      </c>
      <c r="AA59" s="229">
        <v>187.07535000000001</v>
      </c>
      <c r="AB59" s="84">
        <f t="shared" si="7"/>
        <v>264.72704</v>
      </c>
      <c r="AC59" s="229">
        <v>77.65169</v>
      </c>
      <c r="AD59" s="229">
        <v>187.07535000000001</v>
      </c>
      <c r="AE59" s="84">
        <f t="shared" si="8"/>
        <v>293.69</v>
      </c>
      <c r="AF59" s="229">
        <v>104.46</v>
      </c>
      <c r="AG59" s="229">
        <v>189.23</v>
      </c>
      <c r="AH59" s="84">
        <f t="shared" si="11"/>
        <v>293.51</v>
      </c>
      <c r="AI59" s="229">
        <v>101.92</v>
      </c>
      <c r="AJ59" s="229">
        <v>191.59</v>
      </c>
      <c r="AK59" s="78">
        <f t="shared" si="9"/>
        <v>36.68875</v>
      </c>
    </row>
    <row r="60" spans="1:37" s="22" customFormat="1" ht="15">
      <c r="A60" s="20">
        <f t="shared" si="10"/>
        <v>54</v>
      </c>
      <c r="B60" s="21" t="s">
        <v>59</v>
      </c>
      <c r="C60" s="21" t="s">
        <v>66</v>
      </c>
      <c r="D60" s="62">
        <v>4</v>
      </c>
      <c r="E60" s="62"/>
      <c r="F60" s="64">
        <f>'[1]МКД'!$H$38</f>
        <v>12</v>
      </c>
      <c r="G60" s="84">
        <f t="shared" si="12"/>
        <v>269.37094</v>
      </c>
      <c r="H60" s="87">
        <v>260.70994</v>
      </c>
      <c r="I60" s="84">
        <v>8.661</v>
      </c>
      <c r="J60" s="84">
        <f t="shared" si="13"/>
        <v>259.81854</v>
      </c>
      <c r="K60" s="83">
        <v>251.07792999999998</v>
      </c>
      <c r="L60" s="83">
        <v>8.74061</v>
      </c>
      <c r="M60" s="84">
        <f t="shared" si="14"/>
        <v>271.22271</v>
      </c>
      <c r="N60" s="84">
        <v>262.30339000000004</v>
      </c>
      <c r="O60" s="84">
        <v>8.919319999999999</v>
      </c>
      <c r="P60" s="84">
        <f t="shared" si="15"/>
        <v>263.37308</v>
      </c>
      <c r="Q60" s="84">
        <v>245.9984</v>
      </c>
      <c r="R60" s="84">
        <v>17.37468</v>
      </c>
      <c r="S60" s="84">
        <f t="shared" si="16"/>
        <v>267.13345000000004</v>
      </c>
      <c r="T60" s="84">
        <v>253.46547</v>
      </c>
      <c r="U60" s="84">
        <v>13.66798</v>
      </c>
      <c r="V60" s="84">
        <f t="shared" si="17"/>
        <v>279.13158</v>
      </c>
      <c r="W60" s="85">
        <v>266.73154</v>
      </c>
      <c r="X60" s="85">
        <v>12.40004</v>
      </c>
      <c r="Y60" s="84">
        <f t="shared" si="6"/>
        <v>279.56062000000003</v>
      </c>
      <c r="Z60" s="228">
        <v>268.19799</v>
      </c>
      <c r="AA60" s="228">
        <v>11.36263</v>
      </c>
      <c r="AB60" s="84">
        <f t="shared" si="7"/>
        <v>279.56062000000003</v>
      </c>
      <c r="AC60" s="228">
        <v>268.19799</v>
      </c>
      <c r="AD60" s="228">
        <v>11.36263</v>
      </c>
      <c r="AE60" s="84">
        <f t="shared" si="8"/>
        <v>292.2</v>
      </c>
      <c r="AF60" s="228">
        <v>281.07</v>
      </c>
      <c r="AG60" s="228">
        <v>11.13</v>
      </c>
      <c r="AH60" s="84">
        <f t="shared" si="11"/>
        <v>298.63</v>
      </c>
      <c r="AI60" s="228">
        <v>287.83</v>
      </c>
      <c r="AJ60" s="228">
        <v>10.8</v>
      </c>
      <c r="AK60" s="78">
        <f t="shared" si="9"/>
        <v>24.885833333333334</v>
      </c>
    </row>
    <row r="61" spans="1:37" s="22" customFormat="1" ht="15">
      <c r="A61" s="20">
        <f t="shared" si="10"/>
        <v>55</v>
      </c>
      <c r="B61" s="21" t="s">
        <v>59</v>
      </c>
      <c r="C61" s="21" t="s">
        <v>49</v>
      </c>
      <c r="D61" s="62">
        <v>8</v>
      </c>
      <c r="E61" s="62" t="s">
        <v>18</v>
      </c>
      <c r="F61" s="64">
        <f>'[3]МКД'!$H$73</f>
        <v>12</v>
      </c>
      <c r="G61" s="84">
        <f t="shared" si="12"/>
        <v>331.86953</v>
      </c>
      <c r="H61" s="87">
        <v>347.36825</v>
      </c>
      <c r="I61" s="84">
        <v>-15.498719999999999</v>
      </c>
      <c r="J61" s="84">
        <f t="shared" si="13"/>
        <v>326.52091999999993</v>
      </c>
      <c r="K61" s="83">
        <v>344.14140999999995</v>
      </c>
      <c r="L61" s="83">
        <v>-17.62049</v>
      </c>
      <c r="M61" s="84">
        <f t="shared" si="14"/>
        <v>338.99418</v>
      </c>
      <c r="N61" s="84">
        <v>356.44331</v>
      </c>
      <c r="O61" s="84">
        <v>-17.44913</v>
      </c>
      <c r="P61" s="84">
        <f t="shared" si="15"/>
        <v>341.11136</v>
      </c>
      <c r="Q61" s="84">
        <v>353.85035999999997</v>
      </c>
      <c r="R61" s="84">
        <v>-12.739</v>
      </c>
      <c r="S61" s="84">
        <f t="shared" si="16"/>
        <v>252.24437</v>
      </c>
      <c r="T61" s="84">
        <v>266.60332</v>
      </c>
      <c r="U61" s="84">
        <v>-14.35895</v>
      </c>
      <c r="V61" s="84">
        <f t="shared" si="17"/>
        <v>261.15025</v>
      </c>
      <c r="W61" s="85">
        <v>276.04102</v>
      </c>
      <c r="X61" s="85">
        <v>-14.89077</v>
      </c>
      <c r="Y61" s="84">
        <f t="shared" si="6"/>
        <v>264.51525999999996</v>
      </c>
      <c r="Z61" s="228">
        <v>276.21565999999996</v>
      </c>
      <c r="AA61" s="228">
        <v>-11.7004</v>
      </c>
      <c r="AB61" s="84">
        <f t="shared" si="7"/>
        <v>264.51525999999996</v>
      </c>
      <c r="AC61" s="228">
        <v>276.21565999999996</v>
      </c>
      <c r="AD61" s="228">
        <v>-11.7004</v>
      </c>
      <c r="AE61" s="84">
        <f t="shared" si="8"/>
        <v>230.22</v>
      </c>
      <c r="AF61" s="228">
        <v>259.68</v>
      </c>
      <c r="AG61" s="228">
        <v>-29.46</v>
      </c>
      <c r="AH61" s="84">
        <f t="shared" si="11"/>
        <v>242.01</v>
      </c>
      <c r="AI61" s="228">
        <v>266.09</v>
      </c>
      <c r="AJ61" s="228">
        <v>-24.08</v>
      </c>
      <c r="AK61" s="78">
        <f t="shared" si="9"/>
        <v>20.1675</v>
      </c>
    </row>
    <row r="62" spans="1:37" s="22" customFormat="1" ht="15">
      <c r="A62" s="20">
        <f t="shared" si="10"/>
        <v>56</v>
      </c>
      <c r="B62" s="21" t="s">
        <v>59</v>
      </c>
      <c r="C62" s="21" t="s">
        <v>58</v>
      </c>
      <c r="D62" s="62">
        <v>8</v>
      </c>
      <c r="E62" s="62" t="s">
        <v>18</v>
      </c>
      <c r="F62" s="64">
        <v>36</v>
      </c>
      <c r="G62" s="84">
        <f t="shared" si="12"/>
        <v>431.42525</v>
      </c>
      <c r="H62" s="87">
        <v>300.90259000000003</v>
      </c>
      <c r="I62" s="84">
        <v>130.52266</v>
      </c>
      <c r="J62" s="84">
        <f t="shared" si="13"/>
        <v>440.87764999999996</v>
      </c>
      <c r="K62" s="83">
        <v>315.55499</v>
      </c>
      <c r="L62" s="83">
        <v>125.32266</v>
      </c>
      <c r="M62" s="84">
        <f t="shared" si="14"/>
        <v>431.53047999999995</v>
      </c>
      <c r="N62" s="84">
        <v>309.81109999999995</v>
      </c>
      <c r="O62" s="84">
        <v>121.71938</v>
      </c>
      <c r="P62" s="84">
        <f t="shared" si="15"/>
        <v>438.68922000000003</v>
      </c>
      <c r="Q62" s="84">
        <v>319.55702</v>
      </c>
      <c r="R62" s="84">
        <v>119.1322</v>
      </c>
      <c r="S62" s="84">
        <f t="shared" si="16"/>
        <v>442.64918</v>
      </c>
      <c r="T62" s="84">
        <v>323.51698</v>
      </c>
      <c r="U62" s="84">
        <v>119.1322</v>
      </c>
      <c r="V62" s="84">
        <f t="shared" si="17"/>
        <v>256.20264</v>
      </c>
      <c r="W62" s="85">
        <v>170.95815</v>
      </c>
      <c r="X62" s="85">
        <v>85.24449</v>
      </c>
      <c r="Y62" s="84">
        <f t="shared" si="6"/>
        <v>258.62684</v>
      </c>
      <c r="Z62" s="226">
        <v>173.38235</v>
      </c>
      <c r="AA62" s="226">
        <v>85.24449</v>
      </c>
      <c r="AB62" s="84">
        <f t="shared" si="7"/>
        <v>258.62684</v>
      </c>
      <c r="AC62" s="226">
        <v>173.38235</v>
      </c>
      <c r="AD62" s="226">
        <v>85.24449</v>
      </c>
      <c r="AE62" s="84">
        <f t="shared" si="8"/>
        <v>177.49</v>
      </c>
      <c r="AF62" s="226">
        <v>92.25</v>
      </c>
      <c r="AG62" s="226">
        <v>85.24</v>
      </c>
      <c r="AH62" s="84">
        <f t="shared" si="11"/>
        <v>178.62</v>
      </c>
      <c r="AI62" s="226">
        <v>93.38</v>
      </c>
      <c r="AJ62" s="226">
        <v>85.24</v>
      </c>
      <c r="AK62" s="78">
        <f t="shared" si="9"/>
        <v>4.961666666666667</v>
      </c>
    </row>
    <row r="63" spans="1:38" s="22" customFormat="1" ht="15">
      <c r="A63" s="20">
        <f t="shared" si="10"/>
        <v>57</v>
      </c>
      <c r="B63" s="21" t="s">
        <v>59</v>
      </c>
      <c r="C63" s="21" t="s">
        <v>80</v>
      </c>
      <c r="D63" s="62">
        <v>5</v>
      </c>
      <c r="E63" s="62"/>
      <c r="F63" s="64">
        <f>'[3]МКД'!$H$164</f>
        <v>12</v>
      </c>
      <c r="G63" s="84">
        <f t="shared" si="12"/>
        <v>211.89930999999996</v>
      </c>
      <c r="H63" s="87">
        <v>66.59245</v>
      </c>
      <c r="I63" s="84">
        <v>145.30685999999997</v>
      </c>
      <c r="J63" s="84">
        <f t="shared" si="13"/>
        <v>232.31581000000003</v>
      </c>
      <c r="K63" s="84">
        <v>69.05330000000001</v>
      </c>
      <c r="L63" s="84">
        <v>163.26251000000002</v>
      </c>
      <c r="M63" s="84">
        <f t="shared" si="14"/>
        <v>243.75788</v>
      </c>
      <c r="N63" s="84">
        <v>78.856</v>
      </c>
      <c r="O63" s="84">
        <v>164.90188</v>
      </c>
      <c r="P63" s="84">
        <f t="shared" si="15"/>
        <v>188.64184</v>
      </c>
      <c r="Q63" s="84">
        <v>61.305099999999996</v>
      </c>
      <c r="R63" s="84">
        <v>127.33674</v>
      </c>
      <c r="S63" s="84">
        <f t="shared" si="16"/>
        <v>252.54797</v>
      </c>
      <c r="T63" s="84">
        <v>68.22797</v>
      </c>
      <c r="U63" s="84">
        <v>184.32</v>
      </c>
      <c r="V63" s="84">
        <f t="shared" si="17"/>
        <v>252.97287</v>
      </c>
      <c r="W63" s="85">
        <v>73.34052</v>
      </c>
      <c r="X63" s="85">
        <v>179.63235</v>
      </c>
      <c r="Y63" s="84">
        <f t="shared" si="6"/>
        <v>302.58078</v>
      </c>
      <c r="Z63" s="229">
        <v>102.29867</v>
      </c>
      <c r="AA63" s="229">
        <v>200.28211</v>
      </c>
      <c r="AB63" s="84">
        <f t="shared" si="7"/>
        <v>302.58078</v>
      </c>
      <c r="AC63" s="229">
        <v>102.29867</v>
      </c>
      <c r="AD63" s="229">
        <v>200.28211</v>
      </c>
      <c r="AE63" s="84">
        <f t="shared" si="8"/>
        <v>110.06</v>
      </c>
      <c r="AF63" s="229">
        <v>55.51</v>
      </c>
      <c r="AG63" s="229">
        <v>54.55</v>
      </c>
      <c r="AH63" s="84">
        <f t="shared" si="11"/>
        <v>165.44</v>
      </c>
      <c r="AI63" s="229">
        <v>57.61</v>
      </c>
      <c r="AJ63" s="229">
        <v>107.83</v>
      </c>
      <c r="AK63" s="78">
        <f t="shared" si="9"/>
        <v>13.786666666666667</v>
      </c>
      <c r="AL63" s="9"/>
    </row>
    <row r="64" spans="1:37" s="22" customFormat="1" ht="15">
      <c r="A64" s="20">
        <f t="shared" si="10"/>
        <v>58</v>
      </c>
      <c r="B64" s="21" t="s">
        <v>59</v>
      </c>
      <c r="C64" s="21" t="s">
        <v>16</v>
      </c>
      <c r="D64" s="62">
        <v>45</v>
      </c>
      <c r="E64" s="62" t="s">
        <v>17</v>
      </c>
      <c r="F64" s="64">
        <f>'[1]МКД'!$H$52</f>
        <v>12</v>
      </c>
      <c r="G64" s="84">
        <f t="shared" si="12"/>
        <v>215.7615</v>
      </c>
      <c r="H64" s="87">
        <v>80.57796</v>
      </c>
      <c r="I64" s="84">
        <v>135.18354000000002</v>
      </c>
      <c r="J64" s="84">
        <f t="shared" si="13"/>
        <v>226.03116</v>
      </c>
      <c r="K64" s="83">
        <v>84.72343</v>
      </c>
      <c r="L64" s="83">
        <v>141.30773000000002</v>
      </c>
      <c r="M64" s="84">
        <f t="shared" si="14"/>
        <v>240.17556000000002</v>
      </c>
      <c r="N64" s="84">
        <v>91.53761</v>
      </c>
      <c r="O64" s="84">
        <v>148.63795000000002</v>
      </c>
      <c r="P64" s="84">
        <f t="shared" si="15"/>
        <v>232.03852</v>
      </c>
      <c r="Q64" s="84">
        <v>80.32104</v>
      </c>
      <c r="R64" s="84">
        <v>151.71748000000002</v>
      </c>
      <c r="S64" s="84">
        <f t="shared" si="16"/>
        <v>241.16544</v>
      </c>
      <c r="T64" s="84">
        <v>82.95339</v>
      </c>
      <c r="U64" s="84">
        <v>158.21204999999998</v>
      </c>
      <c r="V64" s="84">
        <f t="shared" si="17"/>
        <v>251.48793999999998</v>
      </c>
      <c r="W64" s="85">
        <v>87.02308000000001</v>
      </c>
      <c r="X64" s="85">
        <v>164.46486</v>
      </c>
      <c r="Y64" s="84">
        <f t="shared" si="6"/>
        <v>256.74388</v>
      </c>
      <c r="Z64" s="228">
        <v>91.70598</v>
      </c>
      <c r="AA64" s="228">
        <v>165.0379</v>
      </c>
      <c r="AB64" s="84">
        <f t="shared" si="7"/>
        <v>256.74388</v>
      </c>
      <c r="AC64" s="228">
        <v>91.70598</v>
      </c>
      <c r="AD64" s="228">
        <v>165.0379</v>
      </c>
      <c r="AE64" s="84">
        <f t="shared" si="8"/>
        <v>262.78</v>
      </c>
      <c r="AF64" s="228">
        <v>86.19</v>
      </c>
      <c r="AG64" s="228">
        <v>176.59</v>
      </c>
      <c r="AH64" s="84">
        <f t="shared" si="11"/>
        <v>272.11</v>
      </c>
      <c r="AI64" s="228">
        <v>88.68</v>
      </c>
      <c r="AJ64" s="228">
        <v>183.43</v>
      </c>
      <c r="AK64" s="78">
        <f t="shared" si="9"/>
        <v>22.675833333333333</v>
      </c>
    </row>
    <row r="65" spans="1:37" s="22" customFormat="1" ht="15">
      <c r="A65" s="20">
        <f t="shared" si="10"/>
        <v>59</v>
      </c>
      <c r="B65" s="21" t="s">
        <v>59</v>
      </c>
      <c r="C65" s="21" t="s">
        <v>74</v>
      </c>
      <c r="D65" s="62">
        <v>8</v>
      </c>
      <c r="E65" s="62"/>
      <c r="F65" s="64">
        <f>'[3]МКД'!$H$133</f>
        <v>8</v>
      </c>
      <c r="G65" s="84">
        <f t="shared" si="12"/>
        <v>243.00332</v>
      </c>
      <c r="H65" s="87">
        <v>212.14625</v>
      </c>
      <c r="I65" s="84">
        <v>30.85707</v>
      </c>
      <c r="J65" s="84">
        <f t="shared" si="13"/>
        <v>223.39597</v>
      </c>
      <c r="K65" s="84">
        <v>192.3707</v>
      </c>
      <c r="L65" s="84">
        <v>31.02527</v>
      </c>
      <c r="M65" s="84">
        <f t="shared" si="14"/>
        <v>224.62832</v>
      </c>
      <c r="N65" s="84">
        <v>193.80218</v>
      </c>
      <c r="O65" s="84">
        <v>30.82614</v>
      </c>
      <c r="P65" s="84">
        <f t="shared" si="15"/>
        <v>224.47845999999998</v>
      </c>
      <c r="Q65" s="84">
        <v>187.42632999999998</v>
      </c>
      <c r="R65" s="84">
        <v>37.05213</v>
      </c>
      <c r="S65" s="84">
        <f t="shared" si="16"/>
        <v>235.56095000000002</v>
      </c>
      <c r="T65" s="84">
        <v>196.90942</v>
      </c>
      <c r="U65" s="84">
        <v>38.65153</v>
      </c>
      <c r="V65" s="84">
        <f t="shared" si="17"/>
        <v>244.17129</v>
      </c>
      <c r="W65" s="85">
        <v>204.84251</v>
      </c>
      <c r="X65" s="85">
        <v>39.32878</v>
      </c>
      <c r="Y65" s="84">
        <f t="shared" si="6"/>
        <v>234.57741000000001</v>
      </c>
      <c r="Z65" s="226">
        <v>194.38882</v>
      </c>
      <c r="AA65" s="226">
        <v>40.18859</v>
      </c>
      <c r="AB65" s="84">
        <f t="shared" si="7"/>
        <v>234.57741000000001</v>
      </c>
      <c r="AC65" s="226">
        <v>194.38882</v>
      </c>
      <c r="AD65" s="226">
        <v>40.18859</v>
      </c>
      <c r="AE65" s="84">
        <f t="shared" si="8"/>
        <v>251.25</v>
      </c>
      <c r="AF65" s="226">
        <v>211.56</v>
      </c>
      <c r="AG65" s="226">
        <v>39.69</v>
      </c>
      <c r="AH65" s="84">
        <f t="shared" si="11"/>
        <v>262.56</v>
      </c>
      <c r="AI65" s="226">
        <v>222.24</v>
      </c>
      <c r="AJ65" s="226">
        <v>40.32</v>
      </c>
      <c r="AK65" s="78">
        <f t="shared" si="9"/>
        <v>32.82</v>
      </c>
    </row>
    <row r="66" spans="1:37" s="22" customFormat="1" ht="15">
      <c r="A66" s="20">
        <f t="shared" si="10"/>
        <v>60</v>
      </c>
      <c r="B66" s="21" t="s">
        <v>59</v>
      </c>
      <c r="C66" s="21" t="s">
        <v>62</v>
      </c>
      <c r="D66" s="62">
        <v>6</v>
      </c>
      <c r="E66" s="62"/>
      <c r="F66" s="64">
        <f>'[1]МКД'!$H$10</f>
        <v>12</v>
      </c>
      <c r="G66" s="84">
        <f t="shared" si="12"/>
        <v>191.66611</v>
      </c>
      <c r="H66" s="87">
        <v>41.52304</v>
      </c>
      <c r="I66" s="84">
        <v>150.14307</v>
      </c>
      <c r="J66" s="84">
        <f t="shared" si="13"/>
        <v>220.11035</v>
      </c>
      <c r="K66" s="83">
        <v>47.88153</v>
      </c>
      <c r="L66" s="83">
        <v>172.22882</v>
      </c>
      <c r="M66" s="84">
        <f t="shared" si="14"/>
        <v>222.71475</v>
      </c>
      <c r="N66" s="84">
        <v>38.26147</v>
      </c>
      <c r="O66" s="84">
        <v>184.45328</v>
      </c>
      <c r="P66" s="84">
        <f t="shared" si="15"/>
        <v>229.85262</v>
      </c>
      <c r="Q66" s="84">
        <v>39.180949999999996</v>
      </c>
      <c r="R66" s="84">
        <v>190.67167</v>
      </c>
      <c r="S66" s="84">
        <f t="shared" si="16"/>
        <v>252.28727</v>
      </c>
      <c r="T66" s="84">
        <v>42.143620000000006</v>
      </c>
      <c r="U66" s="84">
        <v>210.14365</v>
      </c>
      <c r="V66" s="84">
        <f t="shared" si="17"/>
        <v>244.15258</v>
      </c>
      <c r="W66" s="85">
        <v>41.76242</v>
      </c>
      <c r="X66" s="85">
        <v>202.39016</v>
      </c>
      <c r="Y66" s="84">
        <f t="shared" si="6"/>
        <v>215.28386999999998</v>
      </c>
      <c r="Z66" s="228">
        <v>36.4834</v>
      </c>
      <c r="AA66" s="228">
        <v>178.80047</v>
      </c>
      <c r="AB66" s="84">
        <f t="shared" si="7"/>
        <v>215.28386999999998</v>
      </c>
      <c r="AC66" s="228">
        <v>36.4834</v>
      </c>
      <c r="AD66" s="228">
        <v>178.80047</v>
      </c>
      <c r="AE66" s="84">
        <f t="shared" si="8"/>
        <v>149.26</v>
      </c>
      <c r="AF66" s="228">
        <v>37.01</v>
      </c>
      <c r="AG66" s="228">
        <v>112.25</v>
      </c>
      <c r="AH66" s="84">
        <f t="shared" si="11"/>
        <v>179.82</v>
      </c>
      <c r="AI66" s="228">
        <v>44.43</v>
      </c>
      <c r="AJ66" s="228">
        <v>135.39</v>
      </c>
      <c r="AK66" s="78">
        <f t="shared" si="9"/>
        <v>14.985</v>
      </c>
    </row>
    <row r="67" spans="1:37" s="22" customFormat="1" ht="15">
      <c r="A67" s="20">
        <f t="shared" si="10"/>
        <v>61</v>
      </c>
      <c r="B67" s="21" t="s">
        <v>59</v>
      </c>
      <c r="C67" s="21" t="s">
        <v>16</v>
      </c>
      <c r="D67" s="62">
        <v>54</v>
      </c>
      <c r="E67" s="62"/>
      <c r="F67" s="64">
        <f>'[1]МКД'!$H$59</f>
        <v>12</v>
      </c>
      <c r="G67" s="84">
        <f t="shared" si="12"/>
        <v>240.29925</v>
      </c>
      <c r="H67" s="87">
        <v>238.79722</v>
      </c>
      <c r="I67" s="84">
        <v>1.50203</v>
      </c>
      <c r="J67" s="84">
        <f t="shared" si="13"/>
        <v>234.76982</v>
      </c>
      <c r="K67" s="83">
        <v>233.17707000000001</v>
      </c>
      <c r="L67" s="83">
        <v>1.59275</v>
      </c>
      <c r="M67" s="84">
        <f t="shared" si="14"/>
        <v>247.14170000000001</v>
      </c>
      <c r="N67" s="84">
        <v>245.41926</v>
      </c>
      <c r="O67" s="84">
        <v>1.72244</v>
      </c>
      <c r="P67" s="84">
        <f t="shared" si="15"/>
        <v>243.19853999999998</v>
      </c>
      <c r="Q67" s="84">
        <v>238.63317999999998</v>
      </c>
      <c r="R67" s="84">
        <v>4.56536</v>
      </c>
      <c r="S67" s="84">
        <f t="shared" si="16"/>
        <v>244.8488</v>
      </c>
      <c r="T67" s="84">
        <v>245.97713000000002</v>
      </c>
      <c r="U67" s="84">
        <v>-1.1283299999999998</v>
      </c>
      <c r="V67" s="84">
        <f t="shared" si="17"/>
        <v>242.66856</v>
      </c>
      <c r="W67" s="85">
        <v>247.08865</v>
      </c>
      <c r="X67" s="85">
        <v>-4.42009</v>
      </c>
      <c r="Y67" s="84">
        <f t="shared" si="6"/>
        <v>242.24512000000001</v>
      </c>
      <c r="Z67" s="228">
        <v>249.23217000000002</v>
      </c>
      <c r="AA67" s="228">
        <v>-6.98705</v>
      </c>
      <c r="AB67" s="84">
        <f t="shared" si="7"/>
        <v>242.24512000000001</v>
      </c>
      <c r="AC67" s="228">
        <v>249.23217000000002</v>
      </c>
      <c r="AD67" s="228">
        <v>-6.98705</v>
      </c>
      <c r="AE67" s="84">
        <f t="shared" si="8"/>
        <v>236.69</v>
      </c>
      <c r="AF67" s="228">
        <v>245.04</v>
      </c>
      <c r="AG67" s="228">
        <v>-8.35</v>
      </c>
      <c r="AH67" s="84">
        <f t="shared" si="11"/>
        <v>240.35</v>
      </c>
      <c r="AI67" s="228">
        <v>249.97</v>
      </c>
      <c r="AJ67" s="228">
        <v>-9.62</v>
      </c>
      <c r="AK67" s="78">
        <f t="shared" si="9"/>
        <v>20.029166666666665</v>
      </c>
    </row>
    <row r="68" spans="1:37" s="22" customFormat="1" ht="15">
      <c r="A68" s="20">
        <f t="shared" si="10"/>
        <v>62</v>
      </c>
      <c r="B68" s="21" t="s">
        <v>59</v>
      </c>
      <c r="C68" s="21" t="s">
        <v>16</v>
      </c>
      <c r="D68" s="62">
        <v>16</v>
      </c>
      <c r="E68" s="62"/>
      <c r="F68" s="64">
        <f>'[1]МКД'!$H$46</f>
        <v>9</v>
      </c>
      <c r="G68" s="84">
        <f t="shared" si="12"/>
        <v>194.09727</v>
      </c>
      <c r="H68" s="87">
        <v>130.6911</v>
      </c>
      <c r="I68" s="84">
        <v>63.406169999999996</v>
      </c>
      <c r="J68" s="84">
        <f t="shared" si="13"/>
        <v>197.78696000000002</v>
      </c>
      <c r="K68" s="83">
        <v>134.38079000000002</v>
      </c>
      <c r="L68" s="83">
        <v>63.406169999999996</v>
      </c>
      <c r="M68" s="84">
        <f t="shared" si="14"/>
        <v>208.43142999999998</v>
      </c>
      <c r="N68" s="84">
        <v>145.98008</v>
      </c>
      <c r="O68" s="84">
        <v>62.45135</v>
      </c>
      <c r="P68" s="84">
        <f t="shared" si="15"/>
        <v>220.02589</v>
      </c>
      <c r="Q68" s="84">
        <v>157.57454</v>
      </c>
      <c r="R68" s="84">
        <v>62.45135</v>
      </c>
      <c r="S68" s="84">
        <f t="shared" si="16"/>
        <v>229.75771</v>
      </c>
      <c r="T68" s="84">
        <v>173.11072000000001</v>
      </c>
      <c r="U68" s="84">
        <v>56.646989999999995</v>
      </c>
      <c r="V68" s="84">
        <f t="shared" si="17"/>
        <v>241.41412</v>
      </c>
      <c r="W68" s="85">
        <v>184.76713</v>
      </c>
      <c r="X68" s="85">
        <v>56.646989999999995</v>
      </c>
      <c r="Y68" s="84">
        <f t="shared" si="6"/>
        <v>251.41492</v>
      </c>
      <c r="Z68" s="228">
        <v>194.76793</v>
      </c>
      <c r="AA68" s="228">
        <v>56.646989999999995</v>
      </c>
      <c r="AB68" s="84">
        <f t="shared" si="7"/>
        <v>251.41492</v>
      </c>
      <c r="AC68" s="228">
        <v>194.76793</v>
      </c>
      <c r="AD68" s="228">
        <v>56.646989999999995</v>
      </c>
      <c r="AE68" s="84">
        <f t="shared" si="8"/>
        <v>220.3</v>
      </c>
      <c r="AF68" s="228">
        <v>166.65</v>
      </c>
      <c r="AG68" s="228">
        <v>53.65</v>
      </c>
      <c r="AH68" s="84">
        <f t="shared" si="11"/>
        <v>187.53</v>
      </c>
      <c r="AI68" s="228">
        <v>133.88</v>
      </c>
      <c r="AJ68" s="228">
        <v>53.65</v>
      </c>
      <c r="AK68" s="78">
        <f t="shared" si="9"/>
        <v>20.836666666666666</v>
      </c>
    </row>
    <row r="69" spans="1:37" s="22" customFormat="1" ht="15">
      <c r="A69" s="20">
        <f t="shared" si="10"/>
        <v>63</v>
      </c>
      <c r="B69" s="21" t="s">
        <v>59</v>
      </c>
      <c r="C69" s="21" t="s">
        <v>79</v>
      </c>
      <c r="D69" s="62">
        <v>45</v>
      </c>
      <c r="E69" s="62" t="s">
        <v>17</v>
      </c>
      <c r="F69" s="64">
        <f>'[3]МКД'!$H$158</f>
        <v>12</v>
      </c>
      <c r="G69" s="84">
        <f t="shared" si="12"/>
        <v>162.08395000000002</v>
      </c>
      <c r="H69" s="87">
        <v>70.41678</v>
      </c>
      <c r="I69" s="84">
        <v>91.66717</v>
      </c>
      <c r="J69" s="84">
        <f t="shared" si="13"/>
        <v>203.82976000000002</v>
      </c>
      <c r="K69" s="84">
        <v>81.76941000000001</v>
      </c>
      <c r="L69" s="84">
        <v>122.06035</v>
      </c>
      <c r="M69" s="84">
        <f t="shared" si="14"/>
        <v>240.50227</v>
      </c>
      <c r="N69" s="84">
        <v>90.26882</v>
      </c>
      <c r="O69" s="84">
        <v>150.23345</v>
      </c>
      <c r="P69" s="84">
        <f t="shared" si="15"/>
        <v>208.51486</v>
      </c>
      <c r="Q69" s="84">
        <v>70.97702000000001</v>
      </c>
      <c r="R69" s="84">
        <v>137.53784</v>
      </c>
      <c r="S69" s="84">
        <f t="shared" si="16"/>
        <v>228.74553999999998</v>
      </c>
      <c r="T69" s="84">
        <v>74.02667</v>
      </c>
      <c r="U69" s="84">
        <v>154.71886999999998</v>
      </c>
      <c r="V69" s="84">
        <f t="shared" si="17"/>
        <v>237.55489</v>
      </c>
      <c r="W69" s="85">
        <v>79.16289</v>
      </c>
      <c r="X69" s="85">
        <v>158.392</v>
      </c>
      <c r="Y69" s="84">
        <f t="shared" si="6"/>
        <v>246.67879999999997</v>
      </c>
      <c r="Z69" s="226">
        <v>75.81575</v>
      </c>
      <c r="AA69" s="226">
        <v>170.86305</v>
      </c>
      <c r="AB69" s="84">
        <f t="shared" si="7"/>
        <v>246.67879999999997</v>
      </c>
      <c r="AC69" s="226">
        <v>75.81575</v>
      </c>
      <c r="AD69" s="226">
        <v>170.86305</v>
      </c>
      <c r="AE69" s="84">
        <f t="shared" si="8"/>
        <v>101.8</v>
      </c>
      <c r="AF69" s="226">
        <v>26.13</v>
      </c>
      <c r="AG69" s="226">
        <v>75.67</v>
      </c>
      <c r="AH69" s="84">
        <f t="shared" si="11"/>
        <v>133</v>
      </c>
      <c r="AI69" s="226">
        <v>19.21</v>
      </c>
      <c r="AJ69" s="226">
        <v>113.79</v>
      </c>
      <c r="AK69" s="78">
        <f t="shared" si="9"/>
        <v>11.083333333333334</v>
      </c>
    </row>
    <row r="70" spans="1:37" s="22" customFormat="1" ht="15">
      <c r="A70" s="20">
        <f t="shared" si="10"/>
        <v>64</v>
      </c>
      <c r="B70" s="21" t="s">
        <v>59</v>
      </c>
      <c r="C70" s="21" t="s">
        <v>34</v>
      </c>
      <c r="D70" s="62">
        <v>7</v>
      </c>
      <c r="E70" s="62"/>
      <c r="F70" s="64">
        <f>'[3]МКД'!$H$77</f>
        <v>4</v>
      </c>
      <c r="G70" s="84">
        <f t="shared" si="12"/>
        <v>217.84887</v>
      </c>
      <c r="H70" s="87">
        <v>63.18258</v>
      </c>
      <c r="I70" s="84">
        <v>154.66629</v>
      </c>
      <c r="J70" s="84">
        <f t="shared" si="13"/>
        <v>219.11838</v>
      </c>
      <c r="K70" s="83">
        <v>51.10525</v>
      </c>
      <c r="L70" s="83">
        <v>168.01313000000002</v>
      </c>
      <c r="M70" s="84">
        <f t="shared" si="14"/>
        <v>229.91255</v>
      </c>
      <c r="N70" s="84">
        <v>55.61226</v>
      </c>
      <c r="O70" s="84">
        <v>174.30029000000002</v>
      </c>
      <c r="P70" s="84">
        <f t="shared" si="15"/>
        <v>223.52071</v>
      </c>
      <c r="Q70" s="84">
        <v>37.35881</v>
      </c>
      <c r="R70" s="84">
        <v>186.1619</v>
      </c>
      <c r="S70" s="84">
        <f t="shared" si="16"/>
        <v>217.65049</v>
      </c>
      <c r="T70" s="84">
        <v>23.31265</v>
      </c>
      <c r="U70" s="84">
        <v>194.33784</v>
      </c>
      <c r="V70" s="84">
        <f t="shared" si="17"/>
        <v>230.2928</v>
      </c>
      <c r="W70" s="85">
        <v>26.78565</v>
      </c>
      <c r="X70" s="85">
        <v>203.50715</v>
      </c>
      <c r="Y70" s="84">
        <f t="shared" si="6"/>
        <v>219.84559000000002</v>
      </c>
      <c r="Z70" s="228">
        <v>26.764290000000003</v>
      </c>
      <c r="AA70" s="228">
        <v>193.0813</v>
      </c>
      <c r="AB70" s="84">
        <f t="shared" si="7"/>
        <v>219.84559000000002</v>
      </c>
      <c r="AC70" s="228">
        <v>26.764290000000003</v>
      </c>
      <c r="AD70" s="228">
        <v>193.0813</v>
      </c>
      <c r="AE70" s="84">
        <f t="shared" si="8"/>
        <v>185.36</v>
      </c>
      <c r="AF70" s="228">
        <v>19.99</v>
      </c>
      <c r="AG70" s="228">
        <v>165.37</v>
      </c>
      <c r="AH70" s="84">
        <f t="shared" si="11"/>
        <v>175.12</v>
      </c>
      <c r="AI70" s="228">
        <v>23.46</v>
      </c>
      <c r="AJ70" s="228">
        <v>151.66</v>
      </c>
      <c r="AK70" s="78">
        <f t="shared" si="9"/>
        <v>43.78</v>
      </c>
    </row>
    <row r="71" spans="1:37" s="22" customFormat="1" ht="15">
      <c r="A71" s="20">
        <f t="shared" si="10"/>
        <v>65</v>
      </c>
      <c r="B71" s="21" t="s">
        <v>59</v>
      </c>
      <c r="C71" s="21" t="s">
        <v>57</v>
      </c>
      <c r="D71" s="62">
        <v>12</v>
      </c>
      <c r="E71" s="62"/>
      <c r="F71" s="64">
        <f>'[3]МКД'!$H$90</f>
        <v>8</v>
      </c>
      <c r="G71" s="84">
        <f aca="true" t="shared" si="18" ref="G71:G102">SUM(H71:I71)</f>
        <v>137.78095000000002</v>
      </c>
      <c r="H71" s="87">
        <v>28.60923</v>
      </c>
      <c r="I71" s="84">
        <v>109.17172000000001</v>
      </c>
      <c r="J71" s="84">
        <f aca="true" t="shared" si="19" ref="J71:J102">SUM(K71:L71)</f>
        <v>148.26103</v>
      </c>
      <c r="K71" s="83">
        <v>30.84779</v>
      </c>
      <c r="L71" s="83">
        <v>117.41324</v>
      </c>
      <c r="M71" s="84">
        <f aca="true" t="shared" si="20" ref="M71:M102">SUM(N71:O71)</f>
        <v>165.02068</v>
      </c>
      <c r="N71" s="84">
        <v>39.81813</v>
      </c>
      <c r="O71" s="84">
        <v>125.20255</v>
      </c>
      <c r="P71" s="84">
        <f aca="true" t="shared" si="21" ref="P71:P102">SUM(Q71:R71)</f>
        <v>174.13953</v>
      </c>
      <c r="Q71" s="84">
        <v>38.50547</v>
      </c>
      <c r="R71" s="84">
        <v>135.63406</v>
      </c>
      <c r="S71" s="84">
        <f aca="true" t="shared" si="22" ref="S71:S102">SUM(T71:U71)</f>
        <v>191.11181</v>
      </c>
      <c r="T71" s="84">
        <v>41.35893</v>
      </c>
      <c r="U71" s="84">
        <v>149.75288</v>
      </c>
      <c r="V71" s="84">
        <f aca="true" t="shared" si="23" ref="V71:V102">SUM(W71:X71)</f>
        <v>224.60591</v>
      </c>
      <c r="W71" s="85">
        <v>52.44791</v>
      </c>
      <c r="X71" s="85">
        <v>172.158</v>
      </c>
      <c r="Y71" s="84">
        <f aca="true" t="shared" si="24" ref="Y71:Y134">SUM(Z71:AA71)</f>
        <v>244.34734</v>
      </c>
      <c r="Z71" s="228">
        <v>59.74238</v>
      </c>
      <c r="AA71" s="228">
        <v>184.60496</v>
      </c>
      <c r="AB71" s="84">
        <f aca="true" t="shared" si="25" ref="AB71:AB134">SUM(AC71:AD71)</f>
        <v>244.34734</v>
      </c>
      <c r="AC71" s="228">
        <v>59.74238</v>
      </c>
      <c r="AD71" s="228">
        <v>184.60496</v>
      </c>
      <c r="AE71" s="84">
        <f aca="true" t="shared" si="26" ref="AE71:AE134">SUM(AF71:AG71)</f>
        <v>85.92</v>
      </c>
      <c r="AF71" s="228">
        <v>17.83</v>
      </c>
      <c r="AG71" s="228">
        <v>68.09</v>
      </c>
      <c r="AH71" s="84">
        <f t="shared" si="11"/>
        <v>116.16999999999999</v>
      </c>
      <c r="AI71" s="228">
        <v>22.85</v>
      </c>
      <c r="AJ71" s="228">
        <v>93.32</v>
      </c>
      <c r="AK71" s="78">
        <f t="shared" si="9"/>
        <v>14.521249999999998</v>
      </c>
    </row>
    <row r="72" spans="1:37" s="22" customFormat="1" ht="15">
      <c r="A72" s="20">
        <f t="shared" si="10"/>
        <v>66</v>
      </c>
      <c r="B72" s="21" t="s">
        <v>59</v>
      </c>
      <c r="C72" s="24" t="s">
        <v>76</v>
      </c>
      <c r="D72" s="66">
        <v>5</v>
      </c>
      <c r="E72" s="24"/>
      <c r="F72" s="64">
        <f>'[3]МКД'!$H$140</f>
        <v>12</v>
      </c>
      <c r="G72" s="84">
        <f t="shared" si="18"/>
        <v>138.2867</v>
      </c>
      <c r="H72" s="87">
        <v>31.81918</v>
      </c>
      <c r="I72" s="84">
        <v>106.46752000000001</v>
      </c>
      <c r="J72" s="84">
        <f t="shared" si="19"/>
        <v>189.61034</v>
      </c>
      <c r="K72" s="84">
        <v>38.72763</v>
      </c>
      <c r="L72" s="84">
        <v>150.88271</v>
      </c>
      <c r="M72" s="84">
        <f t="shared" si="20"/>
        <v>210.25211</v>
      </c>
      <c r="N72" s="84">
        <v>46.03886</v>
      </c>
      <c r="O72" s="84">
        <v>164.21325</v>
      </c>
      <c r="P72" s="84">
        <f t="shared" si="21"/>
        <v>205.53654999999998</v>
      </c>
      <c r="Q72" s="84">
        <v>35.86081</v>
      </c>
      <c r="R72" s="84">
        <v>169.67574</v>
      </c>
      <c r="S72" s="84">
        <f t="shared" si="22"/>
        <v>217.714</v>
      </c>
      <c r="T72" s="84">
        <v>36.79154</v>
      </c>
      <c r="U72" s="84">
        <v>180.92246</v>
      </c>
      <c r="V72" s="84">
        <f t="shared" si="23"/>
        <v>224.55391000000003</v>
      </c>
      <c r="W72" s="85">
        <v>38.545190000000005</v>
      </c>
      <c r="X72" s="85">
        <v>186.00872</v>
      </c>
      <c r="Y72" s="84">
        <f t="shared" si="24"/>
        <v>266.285</v>
      </c>
      <c r="Z72" s="226">
        <v>45.4853</v>
      </c>
      <c r="AA72" s="226">
        <v>220.7997</v>
      </c>
      <c r="AB72" s="84">
        <f t="shared" si="25"/>
        <v>266.285</v>
      </c>
      <c r="AC72" s="226">
        <v>45.4853</v>
      </c>
      <c r="AD72" s="226">
        <v>220.7997</v>
      </c>
      <c r="AE72" s="84">
        <f t="shared" si="26"/>
        <v>196.93</v>
      </c>
      <c r="AF72" s="226">
        <v>42.9</v>
      </c>
      <c r="AG72" s="226">
        <v>154.03</v>
      </c>
      <c r="AH72" s="84">
        <f aca="true" t="shared" si="27" ref="AH72:AH135">SUM(AI72:AJ72)</f>
        <v>269.33</v>
      </c>
      <c r="AI72" s="226">
        <v>42.9</v>
      </c>
      <c r="AJ72" s="226">
        <v>226.43</v>
      </c>
      <c r="AK72" s="78">
        <f aca="true" t="shared" si="28" ref="AK72:AK135">AH72/F72</f>
        <v>22.444166666666664</v>
      </c>
    </row>
    <row r="73" spans="1:37" s="22" customFormat="1" ht="15">
      <c r="A73" s="20">
        <f aca="true" t="shared" si="29" ref="A73:A136">A72+1</f>
        <v>67</v>
      </c>
      <c r="B73" s="21" t="s">
        <v>59</v>
      </c>
      <c r="C73" s="21" t="s">
        <v>73</v>
      </c>
      <c r="D73" s="62">
        <v>7</v>
      </c>
      <c r="E73" s="62"/>
      <c r="F73" s="64">
        <f>'[3]МКД'!$H$130</f>
        <v>12</v>
      </c>
      <c r="G73" s="84">
        <f t="shared" si="18"/>
        <v>280.68624</v>
      </c>
      <c r="H73" s="87">
        <v>280.58268</v>
      </c>
      <c r="I73" s="84">
        <v>0.10356</v>
      </c>
      <c r="J73" s="84">
        <f t="shared" si="19"/>
        <v>263.52252999999996</v>
      </c>
      <c r="K73" s="83">
        <v>265.20948</v>
      </c>
      <c r="L73" s="83">
        <v>-1.68695</v>
      </c>
      <c r="M73" s="84">
        <f t="shared" si="20"/>
        <v>263.20526</v>
      </c>
      <c r="N73" s="84">
        <v>266.0595</v>
      </c>
      <c r="O73" s="84">
        <v>-2.85424</v>
      </c>
      <c r="P73" s="84">
        <f t="shared" si="21"/>
        <v>239.16341</v>
      </c>
      <c r="Q73" s="84">
        <v>235.52753</v>
      </c>
      <c r="R73" s="84">
        <v>3.6358800000000002</v>
      </c>
      <c r="S73" s="84">
        <f t="shared" si="22"/>
        <v>230.92441000000002</v>
      </c>
      <c r="T73" s="84">
        <v>228.10157</v>
      </c>
      <c r="U73" s="84">
        <v>2.8228400000000002</v>
      </c>
      <c r="V73" s="84">
        <f t="shared" si="23"/>
        <v>220.82906</v>
      </c>
      <c r="W73" s="85">
        <v>221.51413</v>
      </c>
      <c r="X73" s="85">
        <v>-0.6850700000000001</v>
      </c>
      <c r="Y73" s="84">
        <f t="shared" si="24"/>
        <v>208.22315</v>
      </c>
      <c r="Z73" s="228">
        <v>208.30494000000002</v>
      </c>
      <c r="AA73" s="228">
        <v>-0.08179</v>
      </c>
      <c r="AB73" s="84">
        <f t="shared" si="25"/>
        <v>208.22315</v>
      </c>
      <c r="AC73" s="228">
        <v>208.30494000000002</v>
      </c>
      <c r="AD73" s="228">
        <v>-0.08179</v>
      </c>
      <c r="AE73" s="84">
        <f t="shared" si="26"/>
        <v>193.29</v>
      </c>
      <c r="AF73" s="228">
        <v>193.7</v>
      </c>
      <c r="AG73" s="228">
        <v>-0.41</v>
      </c>
      <c r="AH73" s="84">
        <f t="shared" si="27"/>
        <v>183.39000000000001</v>
      </c>
      <c r="AI73" s="228">
        <v>185.31</v>
      </c>
      <c r="AJ73" s="228">
        <v>-1.92</v>
      </c>
      <c r="AK73" s="78">
        <f t="shared" si="28"/>
        <v>15.2825</v>
      </c>
    </row>
    <row r="74" spans="1:37" s="22" customFormat="1" ht="15">
      <c r="A74" s="20">
        <f t="shared" si="29"/>
        <v>68</v>
      </c>
      <c r="B74" s="21" t="s">
        <v>59</v>
      </c>
      <c r="C74" s="21" t="s">
        <v>34</v>
      </c>
      <c r="D74" s="62">
        <v>11</v>
      </c>
      <c r="E74" s="62" t="s">
        <v>17</v>
      </c>
      <c r="F74" s="64">
        <f>'[3]МКД'!$H$81</f>
        <v>12</v>
      </c>
      <c r="G74" s="84">
        <f t="shared" si="18"/>
        <v>214.02619</v>
      </c>
      <c r="H74" s="87">
        <v>181.30456</v>
      </c>
      <c r="I74" s="84">
        <v>32.72163</v>
      </c>
      <c r="J74" s="84">
        <f t="shared" si="19"/>
        <v>212.49916000000002</v>
      </c>
      <c r="K74" s="83">
        <v>183.12564</v>
      </c>
      <c r="L74" s="83">
        <v>29.37352</v>
      </c>
      <c r="M74" s="84">
        <f t="shared" si="20"/>
        <v>203.52674</v>
      </c>
      <c r="N74" s="84">
        <v>177.2012</v>
      </c>
      <c r="O74" s="84">
        <v>26.32554</v>
      </c>
      <c r="P74" s="84">
        <f t="shared" si="21"/>
        <v>193.40245</v>
      </c>
      <c r="Q74" s="84">
        <v>153.0743</v>
      </c>
      <c r="R74" s="84">
        <v>40.32815</v>
      </c>
      <c r="S74" s="84">
        <f t="shared" si="22"/>
        <v>204.19898</v>
      </c>
      <c r="T74" s="84">
        <v>162.55331</v>
      </c>
      <c r="U74" s="84">
        <v>41.645669999999996</v>
      </c>
      <c r="V74" s="84">
        <f t="shared" si="23"/>
        <v>209.58139</v>
      </c>
      <c r="W74" s="85">
        <v>168.03297</v>
      </c>
      <c r="X74" s="85">
        <v>41.54842</v>
      </c>
      <c r="Y74" s="84">
        <f t="shared" si="24"/>
        <v>219.23647</v>
      </c>
      <c r="Z74" s="228">
        <v>172.03441</v>
      </c>
      <c r="AA74" s="228">
        <v>47.202059999999996</v>
      </c>
      <c r="AB74" s="84">
        <f t="shared" si="25"/>
        <v>219.23647</v>
      </c>
      <c r="AC74" s="228">
        <v>172.03441</v>
      </c>
      <c r="AD74" s="228">
        <v>47.202059999999996</v>
      </c>
      <c r="AE74" s="84">
        <f t="shared" si="26"/>
        <v>229.22</v>
      </c>
      <c r="AF74" s="228">
        <v>177.38</v>
      </c>
      <c r="AG74" s="228">
        <v>51.84</v>
      </c>
      <c r="AH74" s="84">
        <f t="shared" si="27"/>
        <v>233.58999999999997</v>
      </c>
      <c r="AI74" s="228">
        <v>179.7</v>
      </c>
      <c r="AJ74" s="228">
        <v>53.89</v>
      </c>
      <c r="AK74" s="78">
        <f t="shared" si="28"/>
        <v>19.465833333333332</v>
      </c>
    </row>
    <row r="75" spans="1:37" s="22" customFormat="1" ht="15">
      <c r="A75" s="20">
        <f t="shared" si="29"/>
        <v>69</v>
      </c>
      <c r="B75" s="21" t="s">
        <v>59</v>
      </c>
      <c r="C75" s="21" t="s">
        <v>71</v>
      </c>
      <c r="D75" s="62">
        <v>10</v>
      </c>
      <c r="E75" s="62"/>
      <c r="F75" s="64">
        <f>'[3]МКД'!$H$106</f>
        <v>12</v>
      </c>
      <c r="G75" s="84">
        <f t="shared" si="18"/>
        <v>217.47199</v>
      </c>
      <c r="H75" s="87">
        <v>64.11637</v>
      </c>
      <c r="I75" s="84">
        <v>153.35562</v>
      </c>
      <c r="J75" s="84">
        <f t="shared" si="19"/>
        <v>220.54647</v>
      </c>
      <c r="K75" s="83">
        <v>65.91851</v>
      </c>
      <c r="L75" s="83">
        <v>154.62796</v>
      </c>
      <c r="M75" s="84">
        <f t="shared" si="20"/>
        <v>217.51313</v>
      </c>
      <c r="N75" s="84">
        <v>69.67142</v>
      </c>
      <c r="O75" s="84">
        <v>147.84170999999998</v>
      </c>
      <c r="P75" s="84">
        <f t="shared" si="21"/>
        <v>220.05110000000002</v>
      </c>
      <c r="Q75" s="84">
        <v>64.65586</v>
      </c>
      <c r="R75" s="84">
        <v>155.39524</v>
      </c>
      <c r="S75" s="84">
        <f t="shared" si="22"/>
        <v>212.46143</v>
      </c>
      <c r="T75" s="84">
        <v>65.05152</v>
      </c>
      <c r="U75" s="84">
        <v>147.40991</v>
      </c>
      <c r="V75" s="84">
        <f t="shared" si="23"/>
        <v>207.74205</v>
      </c>
      <c r="W75" s="85">
        <v>61.174099999999996</v>
      </c>
      <c r="X75" s="85">
        <v>146.56795000000002</v>
      </c>
      <c r="Y75" s="84">
        <f t="shared" si="24"/>
        <v>214.05843</v>
      </c>
      <c r="Z75" s="228">
        <v>61.83419</v>
      </c>
      <c r="AA75" s="228">
        <v>152.22423999999998</v>
      </c>
      <c r="AB75" s="84">
        <f t="shared" si="25"/>
        <v>214.05843</v>
      </c>
      <c r="AC75" s="228">
        <v>61.83419</v>
      </c>
      <c r="AD75" s="228">
        <v>152.22423999999998</v>
      </c>
      <c r="AE75" s="84">
        <f t="shared" si="26"/>
        <v>142.85</v>
      </c>
      <c r="AF75" s="228">
        <v>51.25</v>
      </c>
      <c r="AG75" s="228">
        <v>91.6</v>
      </c>
      <c r="AH75" s="84">
        <f t="shared" si="27"/>
        <v>184.55</v>
      </c>
      <c r="AI75" s="228">
        <v>49.64</v>
      </c>
      <c r="AJ75" s="228">
        <v>134.91</v>
      </c>
      <c r="AK75" s="78">
        <f t="shared" si="28"/>
        <v>15.379166666666668</v>
      </c>
    </row>
    <row r="76" spans="1:37" s="22" customFormat="1" ht="15">
      <c r="A76" s="20">
        <f t="shared" si="29"/>
        <v>70</v>
      </c>
      <c r="B76" s="21" t="s">
        <v>59</v>
      </c>
      <c r="C76" s="21" t="s">
        <v>16</v>
      </c>
      <c r="D76" s="62">
        <v>43</v>
      </c>
      <c r="E76" s="62"/>
      <c r="F76" s="64">
        <f>'[1]МКД'!$H$50</f>
        <v>12</v>
      </c>
      <c r="G76" s="84">
        <f t="shared" si="18"/>
        <v>153.60286</v>
      </c>
      <c r="H76" s="87">
        <v>147.90747</v>
      </c>
      <c r="I76" s="84">
        <v>5.695390000000001</v>
      </c>
      <c r="J76" s="84">
        <f t="shared" si="19"/>
        <v>156.45836</v>
      </c>
      <c r="K76" s="83">
        <v>150.49439</v>
      </c>
      <c r="L76" s="83">
        <v>5.963970000000001</v>
      </c>
      <c r="M76" s="84">
        <f t="shared" si="20"/>
        <v>171.26342</v>
      </c>
      <c r="N76" s="84">
        <v>164.94677</v>
      </c>
      <c r="O76" s="84">
        <v>6.316649999999999</v>
      </c>
      <c r="P76" s="84">
        <f t="shared" si="21"/>
        <v>183.57730999999998</v>
      </c>
      <c r="Q76" s="84">
        <v>163.38810999999998</v>
      </c>
      <c r="R76" s="84">
        <v>20.1892</v>
      </c>
      <c r="S76" s="84">
        <f t="shared" si="22"/>
        <v>191.49244</v>
      </c>
      <c r="T76" s="84">
        <v>166.07571</v>
      </c>
      <c r="U76" s="84">
        <v>25.41673</v>
      </c>
      <c r="V76" s="84">
        <f t="shared" si="23"/>
        <v>192.94925</v>
      </c>
      <c r="W76" s="85">
        <v>165.06198</v>
      </c>
      <c r="X76" s="85">
        <v>27.88727</v>
      </c>
      <c r="Y76" s="84">
        <f t="shared" si="24"/>
        <v>523.97611</v>
      </c>
      <c r="Z76" s="228">
        <v>247.83262</v>
      </c>
      <c r="AA76" s="228">
        <v>276.14349</v>
      </c>
      <c r="AB76" s="84">
        <f t="shared" si="25"/>
        <v>523.97611</v>
      </c>
      <c r="AC76" s="228">
        <v>247.83262</v>
      </c>
      <c r="AD76" s="228">
        <v>276.14349</v>
      </c>
      <c r="AE76" s="84">
        <f t="shared" si="26"/>
        <v>211.38</v>
      </c>
      <c r="AF76" s="228">
        <v>175.45</v>
      </c>
      <c r="AG76" s="228">
        <v>35.93</v>
      </c>
      <c r="AH76" s="84">
        <f t="shared" si="27"/>
        <v>212.76000000000002</v>
      </c>
      <c r="AI76" s="228">
        <v>181.27</v>
      </c>
      <c r="AJ76" s="228">
        <v>31.49</v>
      </c>
      <c r="AK76" s="78">
        <f t="shared" si="28"/>
        <v>17.73</v>
      </c>
    </row>
    <row r="77" spans="1:37" s="22" customFormat="1" ht="15">
      <c r="A77" s="20">
        <f t="shared" si="29"/>
        <v>71</v>
      </c>
      <c r="B77" s="21" t="s">
        <v>59</v>
      </c>
      <c r="C77" s="21" t="s">
        <v>62</v>
      </c>
      <c r="D77" s="62">
        <v>7</v>
      </c>
      <c r="E77" s="62" t="s">
        <v>17</v>
      </c>
      <c r="F77" s="64">
        <f>'[1]МКД'!$H$11</f>
        <v>12</v>
      </c>
      <c r="G77" s="84">
        <f t="shared" si="18"/>
        <v>87.36377</v>
      </c>
      <c r="H77" s="87">
        <v>25.07319</v>
      </c>
      <c r="I77" s="84">
        <v>62.29058</v>
      </c>
      <c r="J77" s="84">
        <f t="shared" si="19"/>
        <v>104.11429000000001</v>
      </c>
      <c r="K77" s="83">
        <v>27.02366</v>
      </c>
      <c r="L77" s="83">
        <v>77.09063</v>
      </c>
      <c r="M77" s="84">
        <f t="shared" si="20"/>
        <v>124.21378999999999</v>
      </c>
      <c r="N77" s="84">
        <v>33.78732</v>
      </c>
      <c r="O77" s="84">
        <v>90.42647</v>
      </c>
      <c r="P77" s="84">
        <f t="shared" si="21"/>
        <v>148.66769</v>
      </c>
      <c r="Q77" s="84">
        <v>34.35572</v>
      </c>
      <c r="R77" s="84">
        <v>114.31197</v>
      </c>
      <c r="S77" s="84">
        <f t="shared" si="22"/>
        <v>168.80172000000002</v>
      </c>
      <c r="T77" s="84">
        <v>39.941120000000005</v>
      </c>
      <c r="U77" s="84">
        <v>128.8606</v>
      </c>
      <c r="V77" s="84">
        <f t="shared" si="23"/>
        <v>191.00454</v>
      </c>
      <c r="W77" s="85">
        <v>42.1473</v>
      </c>
      <c r="X77" s="85">
        <v>148.85724</v>
      </c>
      <c r="Y77" s="84">
        <f t="shared" si="24"/>
        <v>205.41908</v>
      </c>
      <c r="Z77" s="228">
        <v>51.11822</v>
      </c>
      <c r="AA77" s="228">
        <v>154.30086</v>
      </c>
      <c r="AB77" s="84">
        <f t="shared" si="25"/>
        <v>205.41908</v>
      </c>
      <c r="AC77" s="228">
        <v>51.11822</v>
      </c>
      <c r="AD77" s="228">
        <v>154.30086</v>
      </c>
      <c r="AE77" s="84">
        <f t="shared" si="26"/>
        <v>24.650000000000002</v>
      </c>
      <c r="AF77" s="228">
        <v>2.05</v>
      </c>
      <c r="AG77" s="228">
        <v>22.6</v>
      </c>
      <c r="AH77" s="84">
        <f t="shared" si="27"/>
        <v>92.69</v>
      </c>
      <c r="AI77" s="228">
        <v>7.87</v>
      </c>
      <c r="AJ77" s="228">
        <v>84.82</v>
      </c>
      <c r="AK77" s="78">
        <f t="shared" si="28"/>
        <v>7.724166666666666</v>
      </c>
    </row>
    <row r="78" spans="1:37" s="22" customFormat="1" ht="15">
      <c r="A78" s="20">
        <f t="shared" si="29"/>
        <v>72</v>
      </c>
      <c r="B78" s="21" t="s">
        <v>59</v>
      </c>
      <c r="C78" s="21" t="s">
        <v>57</v>
      </c>
      <c r="D78" s="62">
        <v>1</v>
      </c>
      <c r="E78" s="62"/>
      <c r="F78" s="64">
        <f>'[3]МКД'!$H$87</f>
        <v>10</v>
      </c>
      <c r="G78" s="84">
        <f t="shared" si="18"/>
        <v>323.22969</v>
      </c>
      <c r="H78" s="87">
        <v>102.06384</v>
      </c>
      <c r="I78" s="84">
        <v>221.16585</v>
      </c>
      <c r="J78" s="84">
        <f t="shared" si="19"/>
        <v>307.56244</v>
      </c>
      <c r="K78" s="83">
        <v>67.95797</v>
      </c>
      <c r="L78" s="83">
        <v>239.60447</v>
      </c>
      <c r="M78" s="84">
        <f t="shared" si="20"/>
        <v>269.19159</v>
      </c>
      <c r="N78" s="84">
        <v>50.44464</v>
      </c>
      <c r="O78" s="84">
        <v>218.74695</v>
      </c>
      <c r="P78" s="84">
        <f t="shared" si="21"/>
        <v>205.20759999999999</v>
      </c>
      <c r="Q78" s="84">
        <v>44.29197</v>
      </c>
      <c r="R78" s="84">
        <v>160.91563</v>
      </c>
      <c r="S78" s="84">
        <f t="shared" si="22"/>
        <v>231.37596</v>
      </c>
      <c r="T78" s="84">
        <v>48.8955</v>
      </c>
      <c r="U78" s="84">
        <v>182.48046</v>
      </c>
      <c r="V78" s="84">
        <f t="shared" si="23"/>
        <v>187.20935</v>
      </c>
      <c r="W78" s="85">
        <v>44.60653</v>
      </c>
      <c r="X78" s="85">
        <v>142.60282</v>
      </c>
      <c r="Y78" s="84">
        <f t="shared" si="24"/>
        <v>213.28482</v>
      </c>
      <c r="Z78" s="228">
        <v>45.963989999999995</v>
      </c>
      <c r="AA78" s="228">
        <v>167.32083</v>
      </c>
      <c r="AB78" s="84">
        <f t="shared" si="25"/>
        <v>213.28482</v>
      </c>
      <c r="AC78" s="228">
        <v>45.963989999999995</v>
      </c>
      <c r="AD78" s="228">
        <v>167.32083</v>
      </c>
      <c r="AE78" s="84">
        <f t="shared" si="26"/>
        <v>124.49</v>
      </c>
      <c r="AF78" s="228">
        <v>30.28</v>
      </c>
      <c r="AG78" s="228">
        <v>94.21</v>
      </c>
      <c r="AH78" s="84">
        <f t="shared" si="27"/>
        <v>143.85999999999999</v>
      </c>
      <c r="AI78" s="228">
        <v>25.95</v>
      </c>
      <c r="AJ78" s="228">
        <v>117.91</v>
      </c>
      <c r="AK78" s="78">
        <f t="shared" si="28"/>
        <v>14.386</v>
      </c>
    </row>
    <row r="79" spans="1:37" s="22" customFormat="1" ht="15">
      <c r="A79" s="20">
        <f t="shared" si="29"/>
        <v>73</v>
      </c>
      <c r="B79" s="21" t="s">
        <v>59</v>
      </c>
      <c r="C79" s="21" t="s">
        <v>80</v>
      </c>
      <c r="D79" s="62">
        <v>3</v>
      </c>
      <c r="E79" s="62"/>
      <c r="F79" s="64">
        <f>'[3]МКД'!$H$161</f>
        <v>16</v>
      </c>
      <c r="G79" s="84">
        <f t="shared" si="18"/>
        <v>132.05935</v>
      </c>
      <c r="H79" s="87">
        <v>31.29685</v>
      </c>
      <c r="I79" s="84">
        <v>100.7625</v>
      </c>
      <c r="J79" s="84">
        <f t="shared" si="19"/>
        <v>140.76093</v>
      </c>
      <c r="K79" s="84">
        <v>32.16607</v>
      </c>
      <c r="L79" s="84">
        <v>108.59486</v>
      </c>
      <c r="M79" s="84">
        <f t="shared" si="20"/>
        <v>155.57533999999998</v>
      </c>
      <c r="N79" s="84">
        <v>43.52704</v>
      </c>
      <c r="O79" s="84">
        <v>112.0483</v>
      </c>
      <c r="P79" s="84">
        <f t="shared" si="21"/>
        <v>150.39455</v>
      </c>
      <c r="Q79" s="84">
        <v>32.92978</v>
      </c>
      <c r="R79" s="84">
        <v>117.46477</v>
      </c>
      <c r="S79" s="84">
        <f t="shared" si="22"/>
        <v>164.25347</v>
      </c>
      <c r="T79" s="84">
        <v>39.76491</v>
      </c>
      <c r="U79" s="84">
        <v>124.48855999999999</v>
      </c>
      <c r="V79" s="84">
        <f t="shared" si="23"/>
        <v>179.31725</v>
      </c>
      <c r="W79" s="85">
        <v>42.363589999999995</v>
      </c>
      <c r="X79" s="85">
        <v>136.95366</v>
      </c>
      <c r="Y79" s="84">
        <f t="shared" si="24"/>
        <v>151.62198</v>
      </c>
      <c r="Z79" s="226">
        <v>32.34289</v>
      </c>
      <c r="AA79" s="226">
        <v>119.27909</v>
      </c>
      <c r="AB79" s="84">
        <f t="shared" si="25"/>
        <v>151.62198</v>
      </c>
      <c r="AC79" s="226">
        <v>32.34289</v>
      </c>
      <c r="AD79" s="226">
        <v>119.27909</v>
      </c>
      <c r="AE79" s="84">
        <f t="shared" si="26"/>
        <v>143.61</v>
      </c>
      <c r="AF79" s="226">
        <v>46.19</v>
      </c>
      <c r="AG79" s="226">
        <v>97.42</v>
      </c>
      <c r="AH79" s="84">
        <f t="shared" si="27"/>
        <v>176.97</v>
      </c>
      <c r="AI79" s="226">
        <v>42.37</v>
      </c>
      <c r="AJ79" s="226">
        <v>134.6</v>
      </c>
      <c r="AK79" s="78">
        <f t="shared" si="28"/>
        <v>11.060625</v>
      </c>
    </row>
    <row r="80" spans="1:37" s="22" customFormat="1" ht="15">
      <c r="A80" s="20">
        <f t="shared" si="29"/>
        <v>74</v>
      </c>
      <c r="B80" s="21" t="s">
        <v>59</v>
      </c>
      <c r="C80" s="21" t="s">
        <v>75</v>
      </c>
      <c r="D80" s="62">
        <v>3</v>
      </c>
      <c r="E80" s="62" t="s">
        <v>17</v>
      </c>
      <c r="F80" s="64">
        <f>'[3]МКД'!$H$134</f>
        <v>12</v>
      </c>
      <c r="G80" s="84">
        <f t="shared" si="18"/>
        <v>162.22868</v>
      </c>
      <c r="H80" s="87">
        <v>71.81247</v>
      </c>
      <c r="I80" s="84">
        <v>90.41621</v>
      </c>
      <c r="J80" s="84">
        <f t="shared" si="19"/>
        <v>162.54343999999998</v>
      </c>
      <c r="K80" s="84">
        <v>75.73276</v>
      </c>
      <c r="L80" s="84">
        <v>86.81067999999999</v>
      </c>
      <c r="M80" s="84">
        <f t="shared" si="20"/>
        <v>177.678</v>
      </c>
      <c r="N80" s="84">
        <v>82.79791</v>
      </c>
      <c r="O80" s="84">
        <v>94.88009</v>
      </c>
      <c r="P80" s="84">
        <f t="shared" si="21"/>
        <v>175.73041999999998</v>
      </c>
      <c r="Q80" s="84">
        <v>78.3427</v>
      </c>
      <c r="R80" s="84">
        <v>97.38772</v>
      </c>
      <c r="S80" s="84">
        <f t="shared" si="22"/>
        <v>180.73157000000003</v>
      </c>
      <c r="T80" s="84">
        <v>77.58522</v>
      </c>
      <c r="U80" s="84">
        <v>103.14635000000001</v>
      </c>
      <c r="V80" s="84">
        <f t="shared" si="23"/>
        <v>176.90587</v>
      </c>
      <c r="W80" s="85">
        <v>75.30592</v>
      </c>
      <c r="X80" s="85">
        <v>101.59994999999999</v>
      </c>
      <c r="Y80" s="84">
        <f t="shared" si="24"/>
        <v>183.89053</v>
      </c>
      <c r="Z80" s="226">
        <v>76.66309</v>
      </c>
      <c r="AA80" s="226">
        <v>107.22744</v>
      </c>
      <c r="AB80" s="84">
        <f t="shared" si="25"/>
        <v>183.89053</v>
      </c>
      <c r="AC80" s="226">
        <v>76.66309</v>
      </c>
      <c r="AD80" s="226">
        <v>107.22744</v>
      </c>
      <c r="AE80" s="84">
        <f t="shared" si="26"/>
        <v>204.21</v>
      </c>
      <c r="AF80" s="226">
        <v>84.68</v>
      </c>
      <c r="AG80" s="226">
        <v>119.53</v>
      </c>
      <c r="AH80" s="84">
        <f t="shared" si="27"/>
        <v>191.81</v>
      </c>
      <c r="AI80" s="226">
        <v>82.92</v>
      </c>
      <c r="AJ80" s="226">
        <v>108.89</v>
      </c>
      <c r="AK80" s="78">
        <f t="shared" si="28"/>
        <v>15.984166666666667</v>
      </c>
    </row>
    <row r="81" spans="1:37" s="22" customFormat="1" ht="15">
      <c r="A81" s="20">
        <f t="shared" si="29"/>
        <v>75</v>
      </c>
      <c r="B81" s="21" t="s">
        <v>59</v>
      </c>
      <c r="C81" s="21" t="s">
        <v>75</v>
      </c>
      <c r="D81" s="62">
        <v>5</v>
      </c>
      <c r="E81" s="62" t="s">
        <v>17</v>
      </c>
      <c r="F81" s="64">
        <f>'[3]МКД'!$H$135</f>
        <v>12</v>
      </c>
      <c r="G81" s="84">
        <f t="shared" si="18"/>
        <v>156.77774</v>
      </c>
      <c r="H81" s="87">
        <v>103.78652000000001</v>
      </c>
      <c r="I81" s="84">
        <v>52.99122</v>
      </c>
      <c r="J81" s="84">
        <f t="shared" si="19"/>
        <v>161.18619999999999</v>
      </c>
      <c r="K81" s="84">
        <v>105.47611</v>
      </c>
      <c r="L81" s="84">
        <v>55.710089999999994</v>
      </c>
      <c r="M81" s="84">
        <f t="shared" si="20"/>
        <v>175.24245</v>
      </c>
      <c r="N81" s="84">
        <v>114.66678</v>
      </c>
      <c r="O81" s="84">
        <v>60.575669999999995</v>
      </c>
      <c r="P81" s="84">
        <f t="shared" si="21"/>
        <v>153.64951</v>
      </c>
      <c r="Q81" s="84">
        <v>82.09183</v>
      </c>
      <c r="R81" s="84">
        <v>71.55767999999999</v>
      </c>
      <c r="S81" s="84">
        <f t="shared" si="22"/>
        <v>168.05734999999999</v>
      </c>
      <c r="T81" s="84">
        <v>97.11023</v>
      </c>
      <c r="U81" s="84">
        <v>70.94712</v>
      </c>
      <c r="V81" s="84">
        <f t="shared" si="23"/>
        <v>172.62873</v>
      </c>
      <c r="W81" s="85">
        <v>104.16178</v>
      </c>
      <c r="X81" s="85">
        <v>68.46695</v>
      </c>
      <c r="Y81" s="84">
        <f t="shared" si="24"/>
        <v>174.40315</v>
      </c>
      <c r="Z81" s="226">
        <v>106.01044</v>
      </c>
      <c r="AA81" s="226">
        <v>68.39271000000001</v>
      </c>
      <c r="AB81" s="84">
        <f t="shared" si="25"/>
        <v>174.40315</v>
      </c>
      <c r="AC81" s="226">
        <v>106.01044</v>
      </c>
      <c r="AD81" s="226">
        <v>68.39271000000001</v>
      </c>
      <c r="AE81" s="84">
        <f t="shared" si="26"/>
        <v>176.24</v>
      </c>
      <c r="AF81" s="226">
        <v>102.88</v>
      </c>
      <c r="AG81" s="226">
        <v>73.36</v>
      </c>
      <c r="AH81" s="84">
        <f t="shared" si="27"/>
        <v>173.7</v>
      </c>
      <c r="AI81" s="226">
        <v>98.31</v>
      </c>
      <c r="AJ81" s="226">
        <v>75.39</v>
      </c>
      <c r="AK81" s="78">
        <f t="shared" si="28"/>
        <v>14.475</v>
      </c>
    </row>
    <row r="82" spans="1:37" s="22" customFormat="1" ht="15">
      <c r="A82" s="20">
        <f t="shared" si="29"/>
        <v>76</v>
      </c>
      <c r="B82" s="21" t="s">
        <v>59</v>
      </c>
      <c r="C82" s="21" t="s">
        <v>69</v>
      </c>
      <c r="D82" s="62">
        <v>9</v>
      </c>
      <c r="E82" s="62"/>
      <c r="F82" s="64">
        <f>'[1]МКД'!$H$65</f>
        <v>12</v>
      </c>
      <c r="G82" s="84">
        <f t="shared" si="18"/>
        <v>145.56924</v>
      </c>
      <c r="H82" s="87">
        <v>144.45520000000002</v>
      </c>
      <c r="I82" s="84">
        <v>1.11404</v>
      </c>
      <c r="J82" s="84">
        <f t="shared" si="19"/>
        <v>147.1187</v>
      </c>
      <c r="K82" s="83">
        <v>145.92239999999998</v>
      </c>
      <c r="L82" s="83">
        <v>1.1963</v>
      </c>
      <c r="M82" s="84">
        <f t="shared" si="20"/>
        <v>161.03817</v>
      </c>
      <c r="N82" s="84">
        <v>159.73646</v>
      </c>
      <c r="O82" s="84">
        <v>1.3017100000000001</v>
      </c>
      <c r="P82" s="84">
        <f t="shared" si="21"/>
        <v>164.49052000000003</v>
      </c>
      <c r="Q82" s="84">
        <v>153.45529000000002</v>
      </c>
      <c r="R82" s="84">
        <v>11.03523</v>
      </c>
      <c r="S82" s="84">
        <f t="shared" si="22"/>
        <v>168.99734999999998</v>
      </c>
      <c r="T82" s="84">
        <v>157.34311</v>
      </c>
      <c r="U82" s="84">
        <v>11.65424</v>
      </c>
      <c r="V82" s="84">
        <f t="shared" si="23"/>
        <v>169.65152</v>
      </c>
      <c r="W82" s="85">
        <v>160.14252</v>
      </c>
      <c r="X82" s="85">
        <v>9.509</v>
      </c>
      <c r="Y82" s="84">
        <f t="shared" si="24"/>
        <v>171.46957</v>
      </c>
      <c r="Z82" s="228">
        <v>160.99598</v>
      </c>
      <c r="AA82" s="228">
        <v>10.47359</v>
      </c>
      <c r="AB82" s="84">
        <f t="shared" si="25"/>
        <v>171.46957</v>
      </c>
      <c r="AC82" s="228">
        <v>160.99598</v>
      </c>
      <c r="AD82" s="228">
        <v>10.47359</v>
      </c>
      <c r="AE82" s="84">
        <f t="shared" si="26"/>
        <v>190.22</v>
      </c>
      <c r="AF82" s="228">
        <v>177.44</v>
      </c>
      <c r="AG82" s="228">
        <v>12.78</v>
      </c>
      <c r="AH82" s="84">
        <f t="shared" si="27"/>
        <v>185.25</v>
      </c>
      <c r="AI82" s="228">
        <v>176.07</v>
      </c>
      <c r="AJ82" s="228">
        <v>9.18</v>
      </c>
      <c r="AK82" s="78">
        <f t="shared" si="28"/>
        <v>15.4375</v>
      </c>
    </row>
    <row r="83" spans="1:37" s="22" customFormat="1" ht="15">
      <c r="A83" s="20">
        <f t="shared" si="29"/>
        <v>77</v>
      </c>
      <c r="B83" s="21" t="s">
        <v>59</v>
      </c>
      <c r="C83" s="21" t="s">
        <v>16</v>
      </c>
      <c r="D83" s="62">
        <v>26</v>
      </c>
      <c r="E83" s="62"/>
      <c r="F83" s="64">
        <f>'[1]МКД'!$H$48</f>
        <v>12</v>
      </c>
      <c r="G83" s="84">
        <f t="shared" si="18"/>
        <v>79.4509</v>
      </c>
      <c r="H83" s="87">
        <v>50.91239</v>
      </c>
      <c r="I83" s="84">
        <v>28.53851</v>
      </c>
      <c r="J83" s="84">
        <f t="shared" si="19"/>
        <v>105.81906000000001</v>
      </c>
      <c r="K83" s="83">
        <v>56.96983</v>
      </c>
      <c r="L83" s="83">
        <v>48.849230000000006</v>
      </c>
      <c r="M83" s="84">
        <f t="shared" si="20"/>
        <v>121.99762</v>
      </c>
      <c r="N83" s="84">
        <v>68.05233</v>
      </c>
      <c r="O83" s="84">
        <v>53.94529</v>
      </c>
      <c r="P83" s="84">
        <f t="shared" si="21"/>
        <v>143.91649999999998</v>
      </c>
      <c r="Q83" s="84">
        <v>67.39806</v>
      </c>
      <c r="R83" s="84">
        <v>76.51844</v>
      </c>
      <c r="S83" s="84">
        <f t="shared" si="22"/>
        <v>162.99447</v>
      </c>
      <c r="T83" s="84">
        <v>69.76259</v>
      </c>
      <c r="U83" s="84">
        <v>93.23188</v>
      </c>
      <c r="V83" s="84">
        <f t="shared" si="23"/>
        <v>168.86766999999998</v>
      </c>
      <c r="W83" s="85">
        <v>66.54814999999999</v>
      </c>
      <c r="X83" s="85">
        <v>102.31952</v>
      </c>
      <c r="Y83" s="84">
        <f t="shared" si="24"/>
        <v>120.23689</v>
      </c>
      <c r="Z83" s="228">
        <v>55.29961</v>
      </c>
      <c r="AA83" s="228">
        <v>64.93728</v>
      </c>
      <c r="AB83" s="84">
        <f t="shared" si="25"/>
        <v>120.23689</v>
      </c>
      <c r="AC83" s="228">
        <v>55.29961</v>
      </c>
      <c r="AD83" s="228">
        <v>64.93728</v>
      </c>
      <c r="AE83" s="84">
        <f t="shared" si="26"/>
        <v>85.61</v>
      </c>
      <c r="AF83" s="228">
        <v>64.89</v>
      </c>
      <c r="AG83" s="228">
        <v>20.72</v>
      </c>
      <c r="AH83" s="84">
        <f t="shared" si="27"/>
        <v>112.91</v>
      </c>
      <c r="AI83" s="228">
        <v>56.42</v>
      </c>
      <c r="AJ83" s="228">
        <v>56.49</v>
      </c>
      <c r="AK83" s="78">
        <f t="shared" si="28"/>
        <v>9.409166666666666</v>
      </c>
    </row>
    <row r="84" spans="1:37" s="22" customFormat="1" ht="15">
      <c r="A84" s="20">
        <f t="shared" si="29"/>
        <v>78</v>
      </c>
      <c r="B84" s="21" t="s">
        <v>59</v>
      </c>
      <c r="C84" s="21" t="s">
        <v>16</v>
      </c>
      <c r="D84" s="62">
        <v>55</v>
      </c>
      <c r="E84" s="62"/>
      <c r="F84" s="64">
        <f>'[1]МКД'!$H$60</f>
        <v>12</v>
      </c>
      <c r="G84" s="84">
        <f t="shared" si="18"/>
        <v>161.8381</v>
      </c>
      <c r="H84" s="87">
        <v>151.15677</v>
      </c>
      <c r="I84" s="84">
        <v>10.681329999999999</v>
      </c>
      <c r="J84" s="84">
        <f t="shared" si="19"/>
        <v>168.82425</v>
      </c>
      <c r="K84" s="83">
        <v>156.97269</v>
      </c>
      <c r="L84" s="83">
        <v>11.85156</v>
      </c>
      <c r="M84" s="84">
        <f t="shared" si="20"/>
        <v>160.18647</v>
      </c>
      <c r="N84" s="84">
        <v>151.01529000000002</v>
      </c>
      <c r="O84" s="84">
        <v>9.17118</v>
      </c>
      <c r="P84" s="84">
        <f t="shared" si="21"/>
        <v>169.71302999999997</v>
      </c>
      <c r="Q84" s="84">
        <v>152.78784</v>
      </c>
      <c r="R84" s="84">
        <v>16.925189999999997</v>
      </c>
      <c r="S84" s="84">
        <f t="shared" si="22"/>
        <v>174.42516</v>
      </c>
      <c r="T84" s="84">
        <v>158.7158</v>
      </c>
      <c r="U84" s="84">
        <v>15.70936</v>
      </c>
      <c r="V84" s="84">
        <f t="shared" si="23"/>
        <v>168.23772</v>
      </c>
      <c r="W84" s="85">
        <v>156.16106</v>
      </c>
      <c r="X84" s="85">
        <v>12.07666</v>
      </c>
      <c r="Y84" s="84">
        <f t="shared" si="24"/>
        <v>168.92435</v>
      </c>
      <c r="Z84" s="228">
        <v>159.43503</v>
      </c>
      <c r="AA84" s="228">
        <v>9.48932</v>
      </c>
      <c r="AB84" s="84">
        <f t="shared" si="25"/>
        <v>168.92435</v>
      </c>
      <c r="AC84" s="228">
        <v>159.43503</v>
      </c>
      <c r="AD84" s="228">
        <v>9.48932</v>
      </c>
      <c r="AE84" s="84">
        <f t="shared" si="26"/>
        <v>164.98</v>
      </c>
      <c r="AF84" s="228">
        <v>156.78</v>
      </c>
      <c r="AG84" s="228">
        <v>8.2</v>
      </c>
      <c r="AH84" s="84">
        <f t="shared" si="27"/>
        <v>167.19</v>
      </c>
      <c r="AI84" s="228">
        <v>161.64</v>
      </c>
      <c r="AJ84" s="228">
        <v>5.55</v>
      </c>
      <c r="AK84" s="78">
        <f t="shared" si="28"/>
        <v>13.9325</v>
      </c>
    </row>
    <row r="85" spans="1:37" s="22" customFormat="1" ht="15">
      <c r="A85" s="20">
        <f t="shared" si="29"/>
        <v>79</v>
      </c>
      <c r="B85" s="21" t="s">
        <v>59</v>
      </c>
      <c r="C85" s="21" t="s">
        <v>71</v>
      </c>
      <c r="D85" s="62">
        <v>29</v>
      </c>
      <c r="E85" s="62"/>
      <c r="F85" s="64">
        <f>'[3]МКД'!$H$113</f>
        <v>18</v>
      </c>
      <c r="G85" s="84">
        <f t="shared" si="18"/>
        <v>91.02949</v>
      </c>
      <c r="H85" s="87">
        <v>31.42754</v>
      </c>
      <c r="I85" s="84">
        <v>59.601949999999995</v>
      </c>
      <c r="J85" s="84">
        <f t="shared" si="19"/>
        <v>148.26453</v>
      </c>
      <c r="K85" s="83">
        <v>43.67911</v>
      </c>
      <c r="L85" s="83">
        <v>104.58542</v>
      </c>
      <c r="M85" s="84">
        <f t="shared" si="20"/>
        <v>149.58135</v>
      </c>
      <c r="N85" s="84">
        <v>52.19153</v>
      </c>
      <c r="O85" s="84">
        <v>97.38982</v>
      </c>
      <c r="P85" s="84">
        <f t="shared" si="21"/>
        <v>131.48828</v>
      </c>
      <c r="Q85" s="84">
        <v>37.85678</v>
      </c>
      <c r="R85" s="84">
        <v>93.6315</v>
      </c>
      <c r="S85" s="84">
        <f t="shared" si="22"/>
        <v>136.36334</v>
      </c>
      <c r="T85" s="84">
        <v>36.74711</v>
      </c>
      <c r="U85" s="84">
        <v>99.61623</v>
      </c>
      <c r="V85" s="84">
        <f t="shared" si="23"/>
        <v>166.01159</v>
      </c>
      <c r="W85" s="85">
        <v>43.47488</v>
      </c>
      <c r="X85" s="85">
        <v>122.53671</v>
      </c>
      <c r="Y85" s="84">
        <f t="shared" si="24"/>
        <v>170.7853</v>
      </c>
      <c r="Z85" s="226">
        <v>46.10646</v>
      </c>
      <c r="AA85" s="226">
        <v>124.67884</v>
      </c>
      <c r="AB85" s="84">
        <f t="shared" si="25"/>
        <v>170.7853</v>
      </c>
      <c r="AC85" s="226">
        <v>46.10646</v>
      </c>
      <c r="AD85" s="226">
        <v>124.67884</v>
      </c>
      <c r="AE85" s="84">
        <f t="shared" si="26"/>
        <v>93.38999999999999</v>
      </c>
      <c r="AF85" s="226">
        <v>47.16</v>
      </c>
      <c r="AG85" s="226">
        <v>46.23</v>
      </c>
      <c r="AH85" s="84">
        <f t="shared" si="27"/>
        <v>146.9</v>
      </c>
      <c r="AI85" s="226">
        <v>37.68</v>
      </c>
      <c r="AJ85" s="226">
        <v>109.22</v>
      </c>
      <c r="AK85" s="78">
        <f t="shared" si="28"/>
        <v>8.161111111111111</v>
      </c>
    </row>
    <row r="86" spans="1:37" s="22" customFormat="1" ht="15">
      <c r="A86" s="20">
        <f t="shared" si="29"/>
        <v>80</v>
      </c>
      <c r="B86" s="21" t="s">
        <v>59</v>
      </c>
      <c r="C86" s="21" t="s">
        <v>35</v>
      </c>
      <c r="D86" s="62">
        <v>20</v>
      </c>
      <c r="E86" s="62"/>
      <c r="F86" s="64">
        <f>'[3]МКД'!$H$97</f>
        <v>8</v>
      </c>
      <c r="G86" s="84">
        <f t="shared" si="18"/>
        <v>68.08801</v>
      </c>
      <c r="H86" s="87">
        <v>22.40271</v>
      </c>
      <c r="I86" s="84">
        <v>45.685300000000005</v>
      </c>
      <c r="J86" s="84">
        <f t="shared" si="19"/>
        <v>71.46971</v>
      </c>
      <c r="K86" s="83">
        <v>18.518150000000002</v>
      </c>
      <c r="L86" s="83">
        <v>52.95156</v>
      </c>
      <c r="M86" s="84">
        <f t="shared" si="20"/>
        <v>93.69582</v>
      </c>
      <c r="N86" s="84">
        <v>31.48336</v>
      </c>
      <c r="O86" s="84">
        <v>62.21246</v>
      </c>
      <c r="P86" s="84">
        <f t="shared" si="21"/>
        <v>116.81725</v>
      </c>
      <c r="Q86" s="84">
        <v>31.85392</v>
      </c>
      <c r="R86" s="84">
        <v>84.96333</v>
      </c>
      <c r="S86" s="84">
        <f t="shared" si="22"/>
        <v>141.09548</v>
      </c>
      <c r="T86" s="84">
        <v>37.22614</v>
      </c>
      <c r="U86" s="84">
        <v>103.86934</v>
      </c>
      <c r="V86" s="84">
        <f t="shared" si="23"/>
        <v>163.5693</v>
      </c>
      <c r="W86" s="85">
        <v>41.66553</v>
      </c>
      <c r="X86" s="85">
        <v>121.90377000000001</v>
      </c>
      <c r="Y86" s="84">
        <f t="shared" si="24"/>
        <v>193.48817000000003</v>
      </c>
      <c r="Z86" s="228">
        <v>53.81029</v>
      </c>
      <c r="AA86" s="228">
        <v>139.67788000000002</v>
      </c>
      <c r="AB86" s="84">
        <f t="shared" si="25"/>
        <v>193.48817000000003</v>
      </c>
      <c r="AC86" s="228">
        <v>53.81029</v>
      </c>
      <c r="AD86" s="228">
        <v>139.67788000000002</v>
      </c>
      <c r="AE86" s="84">
        <f t="shared" si="26"/>
        <v>160.88</v>
      </c>
      <c r="AF86" s="228">
        <v>55.43</v>
      </c>
      <c r="AG86" s="228">
        <v>105.45</v>
      </c>
      <c r="AH86" s="84">
        <f t="shared" si="27"/>
        <v>193.67000000000002</v>
      </c>
      <c r="AI86" s="228">
        <v>60.2</v>
      </c>
      <c r="AJ86" s="228">
        <v>133.47</v>
      </c>
      <c r="AK86" s="78">
        <f t="shared" si="28"/>
        <v>24.208750000000002</v>
      </c>
    </row>
    <row r="87" spans="1:37" s="22" customFormat="1" ht="15">
      <c r="A87" s="20">
        <f t="shared" si="29"/>
        <v>81</v>
      </c>
      <c r="B87" s="21" t="s">
        <v>59</v>
      </c>
      <c r="C87" s="21" t="s">
        <v>34</v>
      </c>
      <c r="D87" s="62">
        <v>9</v>
      </c>
      <c r="E87" s="62"/>
      <c r="F87" s="64">
        <f>'[3]МКД'!$H$78</f>
        <v>12</v>
      </c>
      <c r="G87" s="84">
        <f t="shared" si="18"/>
        <v>145.84304</v>
      </c>
      <c r="H87" s="87">
        <v>104.51087</v>
      </c>
      <c r="I87" s="84">
        <v>41.33217</v>
      </c>
      <c r="J87" s="84">
        <f t="shared" si="19"/>
        <v>155.28892000000002</v>
      </c>
      <c r="K87" s="83">
        <v>110.16266</v>
      </c>
      <c r="L87" s="83">
        <v>45.12626</v>
      </c>
      <c r="M87" s="84">
        <f t="shared" si="20"/>
        <v>171.4139</v>
      </c>
      <c r="N87" s="84">
        <v>122.64647000000001</v>
      </c>
      <c r="O87" s="84">
        <v>48.76743</v>
      </c>
      <c r="P87" s="84">
        <f t="shared" si="21"/>
        <v>180.53107</v>
      </c>
      <c r="Q87" s="84">
        <v>118.20503</v>
      </c>
      <c r="R87" s="84">
        <v>62.32604</v>
      </c>
      <c r="S87" s="84">
        <f t="shared" si="22"/>
        <v>173.84861</v>
      </c>
      <c r="T87" s="84">
        <v>124.38992</v>
      </c>
      <c r="U87" s="84">
        <v>49.458690000000004</v>
      </c>
      <c r="V87" s="84">
        <f t="shared" si="23"/>
        <v>162.47672</v>
      </c>
      <c r="W87" s="85">
        <v>116.36383000000001</v>
      </c>
      <c r="X87" s="85">
        <v>46.11289</v>
      </c>
      <c r="Y87" s="84">
        <f t="shared" si="24"/>
        <v>119.54141</v>
      </c>
      <c r="Z87" s="228">
        <v>115.86614</v>
      </c>
      <c r="AA87" s="228">
        <v>3.67527</v>
      </c>
      <c r="AB87" s="84">
        <f t="shared" si="25"/>
        <v>119.54141</v>
      </c>
      <c r="AC87" s="228">
        <v>115.86614</v>
      </c>
      <c r="AD87" s="228">
        <v>3.67527</v>
      </c>
      <c r="AE87" s="84">
        <f t="shared" si="26"/>
        <v>153.37</v>
      </c>
      <c r="AF87" s="228">
        <v>149.69</v>
      </c>
      <c r="AG87" s="228">
        <v>3.68</v>
      </c>
      <c r="AH87" s="84">
        <f t="shared" si="27"/>
        <v>152.59</v>
      </c>
      <c r="AI87" s="228">
        <v>148.91</v>
      </c>
      <c r="AJ87" s="228">
        <v>3.68</v>
      </c>
      <c r="AK87" s="78">
        <f t="shared" si="28"/>
        <v>12.715833333333334</v>
      </c>
    </row>
    <row r="88" spans="1:37" s="22" customFormat="1" ht="15">
      <c r="A88" s="20">
        <f t="shared" si="29"/>
        <v>82</v>
      </c>
      <c r="B88" s="21" t="s">
        <v>59</v>
      </c>
      <c r="C88" s="21" t="s">
        <v>32</v>
      </c>
      <c r="D88" s="62">
        <v>21</v>
      </c>
      <c r="E88" s="62"/>
      <c r="F88" s="64">
        <f>'[1]МКД'!$H$35</f>
        <v>8</v>
      </c>
      <c r="G88" s="84">
        <f t="shared" si="18"/>
        <v>64.86899</v>
      </c>
      <c r="H88" s="87">
        <v>17.73395</v>
      </c>
      <c r="I88" s="84">
        <v>47.135040000000004</v>
      </c>
      <c r="J88" s="84">
        <f t="shared" si="19"/>
        <v>110.72974</v>
      </c>
      <c r="K88" s="83">
        <v>26.65116</v>
      </c>
      <c r="L88" s="83">
        <v>84.07858</v>
      </c>
      <c r="M88" s="84">
        <f t="shared" si="20"/>
        <v>125.45239</v>
      </c>
      <c r="N88" s="84">
        <v>33.50883</v>
      </c>
      <c r="O88" s="84">
        <v>91.94355999999999</v>
      </c>
      <c r="P88" s="84">
        <f t="shared" si="21"/>
        <v>138.79811</v>
      </c>
      <c r="Q88" s="84">
        <v>34.77824</v>
      </c>
      <c r="R88" s="84">
        <v>104.01987</v>
      </c>
      <c r="S88" s="84">
        <f t="shared" si="22"/>
        <v>151.78094</v>
      </c>
      <c r="T88" s="84">
        <v>37.033379999999994</v>
      </c>
      <c r="U88" s="84">
        <v>114.74756</v>
      </c>
      <c r="V88" s="84">
        <f t="shared" si="23"/>
        <v>161.23855</v>
      </c>
      <c r="W88" s="85">
        <v>41.33153</v>
      </c>
      <c r="X88" s="85">
        <v>119.90702</v>
      </c>
      <c r="Y88" s="84">
        <f t="shared" si="24"/>
        <v>199.55773</v>
      </c>
      <c r="Z88" s="228">
        <v>47.54989</v>
      </c>
      <c r="AA88" s="228">
        <v>152.00784</v>
      </c>
      <c r="AB88" s="84">
        <f t="shared" si="25"/>
        <v>199.55773</v>
      </c>
      <c r="AC88" s="228">
        <v>47.54989</v>
      </c>
      <c r="AD88" s="228">
        <v>152.00784</v>
      </c>
      <c r="AE88" s="84">
        <f t="shared" si="26"/>
        <v>161.39</v>
      </c>
      <c r="AF88" s="228">
        <v>54.23</v>
      </c>
      <c r="AG88" s="228">
        <v>107.16</v>
      </c>
      <c r="AH88" s="84">
        <f t="shared" si="27"/>
        <v>216.2</v>
      </c>
      <c r="AI88" s="228">
        <v>58.53</v>
      </c>
      <c r="AJ88" s="228">
        <v>157.67</v>
      </c>
      <c r="AK88" s="78">
        <f t="shared" si="28"/>
        <v>27.025</v>
      </c>
    </row>
    <row r="89" spans="1:37" s="22" customFormat="1" ht="15">
      <c r="A89" s="20">
        <f t="shared" si="29"/>
        <v>83</v>
      </c>
      <c r="B89" s="21" t="s">
        <v>59</v>
      </c>
      <c r="C89" s="21" t="s">
        <v>79</v>
      </c>
      <c r="D89" s="62">
        <v>39</v>
      </c>
      <c r="E89" s="62" t="s">
        <v>17</v>
      </c>
      <c r="F89" s="64">
        <f>'[3]МКД'!$H$153</f>
        <v>16</v>
      </c>
      <c r="G89" s="84">
        <f t="shared" si="18"/>
        <v>82.98351</v>
      </c>
      <c r="H89" s="87">
        <v>28.01654</v>
      </c>
      <c r="I89" s="84">
        <v>54.96697</v>
      </c>
      <c r="J89" s="84">
        <f t="shared" si="19"/>
        <v>99.59387999999998</v>
      </c>
      <c r="K89" s="84">
        <v>21.66045</v>
      </c>
      <c r="L89" s="84">
        <v>77.93342999999999</v>
      </c>
      <c r="M89" s="84">
        <f t="shared" si="20"/>
        <v>132.47255</v>
      </c>
      <c r="N89" s="84">
        <v>33.733</v>
      </c>
      <c r="O89" s="84">
        <v>98.73955000000001</v>
      </c>
      <c r="P89" s="84">
        <f t="shared" si="21"/>
        <v>136.37752</v>
      </c>
      <c r="Q89" s="84">
        <v>30.985049999999998</v>
      </c>
      <c r="R89" s="84">
        <v>105.39247</v>
      </c>
      <c r="S89" s="84">
        <f t="shared" si="22"/>
        <v>176.97195</v>
      </c>
      <c r="T89" s="84">
        <v>41.39837</v>
      </c>
      <c r="U89" s="84">
        <v>135.57358</v>
      </c>
      <c r="V89" s="84">
        <f t="shared" si="23"/>
        <v>157.56699</v>
      </c>
      <c r="W89" s="85">
        <v>42.76515</v>
      </c>
      <c r="X89" s="85">
        <v>114.80184</v>
      </c>
      <c r="Y89" s="84">
        <f t="shared" si="24"/>
        <v>177.14514000000003</v>
      </c>
      <c r="Z89" s="226">
        <v>48.89179</v>
      </c>
      <c r="AA89" s="226">
        <v>128.25335</v>
      </c>
      <c r="AB89" s="84">
        <f t="shared" si="25"/>
        <v>177.14514000000003</v>
      </c>
      <c r="AC89" s="226">
        <v>48.89179</v>
      </c>
      <c r="AD89" s="226">
        <v>128.25335</v>
      </c>
      <c r="AE89" s="84">
        <f t="shared" si="26"/>
        <v>131.55</v>
      </c>
      <c r="AF89" s="226">
        <v>57.97</v>
      </c>
      <c r="AG89" s="226">
        <v>73.58</v>
      </c>
      <c r="AH89" s="84">
        <f t="shared" si="27"/>
        <v>111.72999999999999</v>
      </c>
      <c r="AI89" s="226">
        <v>41.4</v>
      </c>
      <c r="AJ89" s="226">
        <v>70.33</v>
      </c>
      <c r="AK89" s="78">
        <f t="shared" si="28"/>
        <v>6.983124999999999</v>
      </c>
    </row>
    <row r="90" spans="1:37" s="22" customFormat="1" ht="15">
      <c r="A90" s="20">
        <f t="shared" si="29"/>
        <v>84</v>
      </c>
      <c r="B90" s="21" t="s">
        <v>59</v>
      </c>
      <c r="C90" s="21" t="s">
        <v>66</v>
      </c>
      <c r="D90" s="62">
        <v>9</v>
      </c>
      <c r="E90" s="62"/>
      <c r="F90" s="64">
        <f>'[1]МКД'!$H$40</f>
        <v>12</v>
      </c>
      <c r="G90" s="84">
        <f t="shared" si="18"/>
        <v>147.95398</v>
      </c>
      <c r="H90" s="87">
        <v>134.52932</v>
      </c>
      <c r="I90" s="84">
        <v>13.42466</v>
      </c>
      <c r="J90" s="84">
        <f t="shared" si="19"/>
        <v>146.57965</v>
      </c>
      <c r="K90" s="83">
        <v>133.15499</v>
      </c>
      <c r="L90" s="83">
        <v>13.42466</v>
      </c>
      <c r="M90" s="84">
        <f t="shared" si="20"/>
        <v>146.8824</v>
      </c>
      <c r="N90" s="84">
        <v>133.45774</v>
      </c>
      <c r="O90" s="84">
        <v>13.42466</v>
      </c>
      <c r="P90" s="84">
        <f t="shared" si="21"/>
        <v>152.16915999999998</v>
      </c>
      <c r="Q90" s="84">
        <v>132.40621</v>
      </c>
      <c r="R90" s="84">
        <v>19.76295</v>
      </c>
      <c r="S90" s="84">
        <f t="shared" si="22"/>
        <v>150.54689</v>
      </c>
      <c r="T90" s="84">
        <v>134.01039</v>
      </c>
      <c r="U90" s="84">
        <v>16.5365</v>
      </c>
      <c r="V90" s="84">
        <f t="shared" si="23"/>
        <v>153.87829</v>
      </c>
      <c r="W90" s="85">
        <v>137.68759</v>
      </c>
      <c r="X90" s="85">
        <v>16.1907</v>
      </c>
      <c r="Y90" s="84">
        <f t="shared" si="24"/>
        <v>154.71046</v>
      </c>
      <c r="Z90" s="228">
        <v>139.55623</v>
      </c>
      <c r="AA90" s="228">
        <v>15.15423</v>
      </c>
      <c r="AB90" s="84">
        <f t="shared" si="25"/>
        <v>154.71046</v>
      </c>
      <c r="AC90" s="228">
        <v>139.55623</v>
      </c>
      <c r="AD90" s="228">
        <v>15.15423</v>
      </c>
      <c r="AE90" s="84">
        <f t="shared" si="26"/>
        <v>160.06</v>
      </c>
      <c r="AF90" s="228">
        <v>144.91</v>
      </c>
      <c r="AG90" s="228">
        <v>15.15</v>
      </c>
      <c r="AH90" s="84">
        <f t="shared" si="27"/>
        <v>164.24</v>
      </c>
      <c r="AI90" s="228">
        <v>149.09</v>
      </c>
      <c r="AJ90" s="228">
        <v>15.15</v>
      </c>
      <c r="AK90" s="78">
        <f t="shared" si="28"/>
        <v>13.686666666666667</v>
      </c>
    </row>
    <row r="91" spans="1:38" s="22" customFormat="1" ht="15">
      <c r="A91" s="20">
        <f t="shared" si="29"/>
        <v>85</v>
      </c>
      <c r="B91" s="21" t="s">
        <v>59</v>
      </c>
      <c r="C91" s="21" t="s">
        <v>71</v>
      </c>
      <c r="D91" s="62">
        <v>8</v>
      </c>
      <c r="E91" s="62"/>
      <c r="F91" s="64">
        <f>'[3]МКД'!$H$105</f>
        <v>8</v>
      </c>
      <c r="G91" s="84">
        <f t="shared" si="18"/>
        <v>190.73421</v>
      </c>
      <c r="H91" s="87">
        <v>84.99822999999999</v>
      </c>
      <c r="I91" s="84">
        <v>105.73598</v>
      </c>
      <c r="J91" s="84">
        <f t="shared" si="19"/>
        <v>220.03264000000001</v>
      </c>
      <c r="K91" s="83">
        <v>92.60232</v>
      </c>
      <c r="L91" s="83">
        <v>127.43032000000001</v>
      </c>
      <c r="M91" s="84">
        <f t="shared" si="20"/>
        <v>115.35457</v>
      </c>
      <c r="N91" s="84">
        <v>64.41432</v>
      </c>
      <c r="O91" s="84">
        <v>50.94025</v>
      </c>
      <c r="P91" s="84">
        <f t="shared" si="21"/>
        <v>119.20919</v>
      </c>
      <c r="Q91" s="84">
        <v>45.97439</v>
      </c>
      <c r="R91" s="84">
        <v>73.2348</v>
      </c>
      <c r="S91" s="84">
        <f t="shared" si="22"/>
        <v>133.26149</v>
      </c>
      <c r="T91" s="84">
        <v>46.20422</v>
      </c>
      <c r="U91" s="84">
        <v>87.05727</v>
      </c>
      <c r="V91" s="84">
        <f t="shared" si="23"/>
        <v>153.46388</v>
      </c>
      <c r="W91" s="85">
        <v>48.2883</v>
      </c>
      <c r="X91" s="85">
        <v>105.17558</v>
      </c>
      <c r="Y91" s="84">
        <f t="shared" si="24"/>
        <v>190.32536</v>
      </c>
      <c r="Z91" s="226">
        <v>55.226620000000004</v>
      </c>
      <c r="AA91" s="226">
        <v>135.09874</v>
      </c>
      <c r="AB91" s="84">
        <f t="shared" si="25"/>
        <v>190.32536</v>
      </c>
      <c r="AC91" s="226">
        <v>55.226620000000004</v>
      </c>
      <c r="AD91" s="226">
        <v>135.09874</v>
      </c>
      <c r="AE91" s="84">
        <f t="shared" si="26"/>
        <v>44.6</v>
      </c>
      <c r="AF91" s="226">
        <v>11.17</v>
      </c>
      <c r="AG91" s="226">
        <v>33.43</v>
      </c>
      <c r="AH91" s="84">
        <f t="shared" si="27"/>
        <v>81.33</v>
      </c>
      <c r="AI91" s="226">
        <v>16.28</v>
      </c>
      <c r="AJ91" s="226">
        <v>65.05</v>
      </c>
      <c r="AK91" s="78">
        <f t="shared" si="28"/>
        <v>10.16625</v>
      </c>
      <c r="AL91" s="9"/>
    </row>
    <row r="92" spans="1:37" s="22" customFormat="1" ht="15">
      <c r="A92" s="20">
        <f t="shared" si="29"/>
        <v>86</v>
      </c>
      <c r="B92" s="21" t="s">
        <v>59</v>
      </c>
      <c r="C92" s="21" t="s">
        <v>66</v>
      </c>
      <c r="D92" s="62">
        <v>14</v>
      </c>
      <c r="E92" s="62"/>
      <c r="F92" s="64">
        <f>'[2]МКД'!$H$276</f>
        <v>16</v>
      </c>
      <c r="G92" s="84">
        <f t="shared" si="18"/>
        <v>118.68867</v>
      </c>
      <c r="H92" s="87">
        <v>90.11077</v>
      </c>
      <c r="I92" s="84">
        <v>28.577900000000003</v>
      </c>
      <c r="J92" s="84">
        <f t="shared" si="19"/>
        <v>136.40460000000002</v>
      </c>
      <c r="K92" s="83">
        <v>107.8267</v>
      </c>
      <c r="L92" s="83">
        <v>28.577900000000003</v>
      </c>
      <c r="M92" s="84">
        <f t="shared" si="20"/>
        <v>155.36190000000002</v>
      </c>
      <c r="N92" s="84">
        <v>126.784</v>
      </c>
      <c r="O92" s="84">
        <v>28.577900000000003</v>
      </c>
      <c r="P92" s="84">
        <f t="shared" si="21"/>
        <v>180.14516</v>
      </c>
      <c r="Q92" s="84">
        <v>151.56726</v>
      </c>
      <c r="R92" s="84">
        <v>28.577900000000003</v>
      </c>
      <c r="S92" s="84">
        <f t="shared" si="22"/>
        <v>141.31492</v>
      </c>
      <c r="T92" s="84">
        <v>167.25686</v>
      </c>
      <c r="U92" s="84">
        <v>-25.94194</v>
      </c>
      <c r="V92" s="84">
        <f t="shared" si="23"/>
        <v>151.14083</v>
      </c>
      <c r="W92" s="85">
        <v>177.08276999999998</v>
      </c>
      <c r="X92" s="85">
        <v>-25.94194</v>
      </c>
      <c r="Y92" s="84">
        <f t="shared" si="24"/>
        <v>142.8514</v>
      </c>
      <c r="Z92" s="228">
        <v>168.79334</v>
      </c>
      <c r="AA92" s="228">
        <v>-25.94194</v>
      </c>
      <c r="AB92" s="84">
        <f t="shared" si="25"/>
        <v>142.8514</v>
      </c>
      <c r="AC92" s="228">
        <v>168.79334</v>
      </c>
      <c r="AD92" s="228">
        <v>-25.94194</v>
      </c>
      <c r="AE92" s="84">
        <f t="shared" si="26"/>
        <v>93.81</v>
      </c>
      <c r="AF92" s="228">
        <v>119.75</v>
      </c>
      <c r="AG92" s="228">
        <v>-25.94</v>
      </c>
      <c r="AH92" s="84">
        <f t="shared" si="27"/>
        <v>92.17000000000002</v>
      </c>
      <c r="AI92" s="228">
        <v>128.11</v>
      </c>
      <c r="AJ92" s="228">
        <v>-35.94</v>
      </c>
      <c r="AK92" s="78">
        <f t="shared" si="28"/>
        <v>5.760625000000001</v>
      </c>
    </row>
    <row r="93" spans="1:37" s="22" customFormat="1" ht="15">
      <c r="A93" s="20">
        <f t="shared" si="29"/>
        <v>87</v>
      </c>
      <c r="B93" s="21" t="s">
        <v>59</v>
      </c>
      <c r="C93" s="21" t="s">
        <v>16</v>
      </c>
      <c r="D93" s="62">
        <v>56</v>
      </c>
      <c r="E93" s="62" t="s">
        <v>17</v>
      </c>
      <c r="F93" s="64">
        <v>12</v>
      </c>
      <c r="G93" s="84">
        <f t="shared" si="18"/>
        <v>127.82411</v>
      </c>
      <c r="H93" s="87">
        <v>115.58623</v>
      </c>
      <c r="I93" s="84">
        <v>12.237879999999999</v>
      </c>
      <c r="J93" s="84">
        <f t="shared" si="19"/>
        <v>142.51395</v>
      </c>
      <c r="K93" s="83">
        <v>128.00082</v>
      </c>
      <c r="L93" s="83">
        <v>14.513129999999999</v>
      </c>
      <c r="M93" s="84">
        <f t="shared" si="20"/>
        <v>166.56261</v>
      </c>
      <c r="N93" s="84">
        <v>148.83408</v>
      </c>
      <c r="O93" s="84">
        <v>17.72853</v>
      </c>
      <c r="P93" s="84">
        <f t="shared" si="21"/>
        <v>154.18743</v>
      </c>
      <c r="Q93" s="84">
        <v>135.45822</v>
      </c>
      <c r="R93" s="84">
        <v>18.72921</v>
      </c>
      <c r="S93" s="84">
        <f t="shared" si="22"/>
        <v>146.90202</v>
      </c>
      <c r="T93" s="84">
        <v>127.19436999999999</v>
      </c>
      <c r="U93" s="84">
        <v>19.70765</v>
      </c>
      <c r="V93" s="84">
        <f t="shared" si="23"/>
        <v>146.55817</v>
      </c>
      <c r="W93" s="85">
        <v>130.52648</v>
      </c>
      <c r="X93" s="85">
        <v>16.03169</v>
      </c>
      <c r="Y93" s="84">
        <f t="shared" si="24"/>
        <v>148.91199</v>
      </c>
      <c r="Z93" s="228">
        <v>135.02893</v>
      </c>
      <c r="AA93" s="228">
        <v>13.883059999999999</v>
      </c>
      <c r="AB93" s="84">
        <f t="shared" si="25"/>
        <v>148.91199</v>
      </c>
      <c r="AC93" s="228">
        <v>135.02893</v>
      </c>
      <c r="AD93" s="228">
        <v>13.883059999999999</v>
      </c>
      <c r="AE93" s="84">
        <f t="shared" si="26"/>
        <v>156.51000000000002</v>
      </c>
      <c r="AF93" s="228">
        <v>150.99</v>
      </c>
      <c r="AG93" s="228">
        <v>5.52</v>
      </c>
      <c r="AH93" s="84">
        <f t="shared" si="27"/>
        <v>165.02</v>
      </c>
      <c r="AI93" s="228">
        <v>158.12</v>
      </c>
      <c r="AJ93" s="228">
        <v>6.9</v>
      </c>
      <c r="AK93" s="78">
        <f t="shared" si="28"/>
        <v>13.751666666666667</v>
      </c>
    </row>
    <row r="94" spans="1:37" s="22" customFormat="1" ht="15">
      <c r="A94" s="20">
        <f t="shared" si="29"/>
        <v>88</v>
      </c>
      <c r="B94" s="21" t="s">
        <v>59</v>
      </c>
      <c r="C94" s="21" t="s">
        <v>57</v>
      </c>
      <c r="D94" s="62">
        <v>2</v>
      </c>
      <c r="E94" s="62"/>
      <c r="F94" s="64">
        <f>'[3]МКД'!$H$88</f>
        <v>12</v>
      </c>
      <c r="G94" s="84">
        <f t="shared" si="18"/>
        <v>202.68783000000002</v>
      </c>
      <c r="H94" s="87">
        <v>66.33117</v>
      </c>
      <c r="I94" s="84">
        <v>136.35666</v>
      </c>
      <c r="J94" s="84">
        <f t="shared" si="19"/>
        <v>214.92461000000003</v>
      </c>
      <c r="K94" s="83">
        <v>68.95235000000001</v>
      </c>
      <c r="L94" s="83">
        <v>145.97226</v>
      </c>
      <c r="M94" s="84">
        <f t="shared" si="20"/>
        <v>239.78136</v>
      </c>
      <c r="N94" s="84">
        <v>77.59360000000001</v>
      </c>
      <c r="O94" s="84">
        <v>162.18776</v>
      </c>
      <c r="P94" s="84">
        <f t="shared" si="21"/>
        <v>118.65096</v>
      </c>
      <c r="Q94" s="84">
        <v>47.45512</v>
      </c>
      <c r="R94" s="84">
        <v>71.19583999999999</v>
      </c>
      <c r="S94" s="84">
        <f t="shared" si="22"/>
        <v>146.97119</v>
      </c>
      <c r="T94" s="84">
        <v>53.97355</v>
      </c>
      <c r="U94" s="84">
        <v>92.99764</v>
      </c>
      <c r="V94" s="84">
        <f t="shared" si="23"/>
        <v>138.99698</v>
      </c>
      <c r="W94" s="85">
        <v>51.62093</v>
      </c>
      <c r="X94" s="85">
        <v>87.37605</v>
      </c>
      <c r="Y94" s="84">
        <f t="shared" si="24"/>
        <v>167.01805000000002</v>
      </c>
      <c r="Z94" s="228">
        <v>60.95836</v>
      </c>
      <c r="AA94" s="228">
        <v>106.05969</v>
      </c>
      <c r="AB94" s="84">
        <f t="shared" si="25"/>
        <v>167.01805000000002</v>
      </c>
      <c r="AC94" s="228">
        <v>60.95836</v>
      </c>
      <c r="AD94" s="228">
        <v>106.05969</v>
      </c>
      <c r="AE94" s="84">
        <f t="shared" si="26"/>
        <v>116.99</v>
      </c>
      <c r="AF94" s="228">
        <v>56.33</v>
      </c>
      <c r="AG94" s="228">
        <v>60.66</v>
      </c>
      <c r="AH94" s="84">
        <f t="shared" si="27"/>
        <v>160.64</v>
      </c>
      <c r="AI94" s="228">
        <v>62.76</v>
      </c>
      <c r="AJ94" s="228">
        <v>97.88</v>
      </c>
      <c r="AK94" s="78">
        <f t="shared" si="28"/>
        <v>13.386666666666665</v>
      </c>
    </row>
    <row r="95" spans="1:37" s="22" customFormat="1" ht="15">
      <c r="A95" s="20">
        <f t="shared" si="29"/>
        <v>89</v>
      </c>
      <c r="B95" s="21" t="s">
        <v>59</v>
      </c>
      <c r="C95" s="21" t="s">
        <v>62</v>
      </c>
      <c r="D95" s="62">
        <v>48</v>
      </c>
      <c r="E95" s="62" t="s">
        <v>63</v>
      </c>
      <c r="F95" s="64">
        <f>'[1]МКД'!$H$21</f>
        <v>12</v>
      </c>
      <c r="G95" s="84">
        <f t="shared" si="18"/>
        <v>101.02506</v>
      </c>
      <c r="H95" s="87">
        <v>64.58617</v>
      </c>
      <c r="I95" s="84">
        <v>36.43889</v>
      </c>
      <c r="J95" s="84">
        <f t="shared" si="19"/>
        <v>110.77236000000002</v>
      </c>
      <c r="K95" s="83">
        <v>67.78374000000001</v>
      </c>
      <c r="L95" s="83">
        <v>42.988620000000004</v>
      </c>
      <c r="M95" s="84">
        <f t="shared" si="20"/>
        <v>116.04086</v>
      </c>
      <c r="N95" s="84">
        <v>69.92737</v>
      </c>
      <c r="O95" s="84">
        <v>46.11349</v>
      </c>
      <c r="P95" s="84">
        <f t="shared" si="21"/>
        <v>128.46989</v>
      </c>
      <c r="Q95" s="84">
        <v>68.63996</v>
      </c>
      <c r="R95" s="84">
        <v>59.82993</v>
      </c>
      <c r="S95" s="84">
        <f t="shared" si="22"/>
        <v>131.48625</v>
      </c>
      <c r="T95" s="84">
        <v>69.57836</v>
      </c>
      <c r="U95" s="84">
        <v>61.90789</v>
      </c>
      <c r="V95" s="84">
        <f t="shared" si="23"/>
        <v>138.55208</v>
      </c>
      <c r="W95" s="85">
        <v>70.45212</v>
      </c>
      <c r="X95" s="85">
        <v>68.09996000000001</v>
      </c>
      <c r="Y95" s="84">
        <f t="shared" si="24"/>
        <v>128.92807</v>
      </c>
      <c r="Z95" s="228">
        <v>72.42917999999999</v>
      </c>
      <c r="AA95" s="228">
        <v>56.49889</v>
      </c>
      <c r="AB95" s="84">
        <f t="shared" si="25"/>
        <v>128.92807</v>
      </c>
      <c r="AC95" s="228">
        <v>72.42917999999999</v>
      </c>
      <c r="AD95" s="228">
        <v>56.49889</v>
      </c>
      <c r="AE95" s="84">
        <f t="shared" si="26"/>
        <v>130.69</v>
      </c>
      <c r="AF95" s="228">
        <v>71.56</v>
      </c>
      <c r="AG95" s="228">
        <v>59.13</v>
      </c>
      <c r="AH95" s="84">
        <f t="shared" si="27"/>
        <v>129.7</v>
      </c>
      <c r="AI95" s="228">
        <v>70.46</v>
      </c>
      <c r="AJ95" s="228">
        <v>59.24</v>
      </c>
      <c r="AK95" s="78">
        <f t="shared" si="28"/>
        <v>10.808333333333332</v>
      </c>
    </row>
    <row r="96" spans="1:37" s="22" customFormat="1" ht="15">
      <c r="A96" s="20">
        <f t="shared" si="29"/>
        <v>90</v>
      </c>
      <c r="B96" s="21" t="s">
        <v>59</v>
      </c>
      <c r="C96" s="21" t="s">
        <v>16</v>
      </c>
      <c r="D96" s="62">
        <v>52</v>
      </c>
      <c r="E96" s="62" t="s">
        <v>17</v>
      </c>
      <c r="F96" s="64">
        <f>'[1]МКД'!$H$57</f>
        <v>12</v>
      </c>
      <c r="G96" s="84">
        <f t="shared" si="18"/>
        <v>126.28487</v>
      </c>
      <c r="H96" s="87">
        <v>114.29839</v>
      </c>
      <c r="I96" s="84">
        <v>11.98648</v>
      </c>
      <c r="J96" s="84">
        <f t="shared" si="19"/>
        <v>122.41802</v>
      </c>
      <c r="K96" s="83">
        <v>110.30193</v>
      </c>
      <c r="L96" s="83">
        <v>12.11609</v>
      </c>
      <c r="M96" s="84">
        <f t="shared" si="20"/>
        <v>126.75419</v>
      </c>
      <c r="N96" s="84">
        <v>114.36215</v>
      </c>
      <c r="O96" s="84">
        <v>12.392040000000001</v>
      </c>
      <c r="P96" s="84">
        <f t="shared" si="21"/>
        <v>131.54655</v>
      </c>
      <c r="Q96" s="84">
        <v>105.6339</v>
      </c>
      <c r="R96" s="84">
        <v>25.912650000000003</v>
      </c>
      <c r="S96" s="84">
        <f t="shared" si="22"/>
        <v>137.34429</v>
      </c>
      <c r="T96" s="84">
        <v>113.58735</v>
      </c>
      <c r="U96" s="84">
        <v>23.75694</v>
      </c>
      <c r="V96" s="84">
        <f t="shared" si="23"/>
        <v>138.04054</v>
      </c>
      <c r="W96" s="85">
        <v>118.39883</v>
      </c>
      <c r="X96" s="85">
        <v>19.64171</v>
      </c>
      <c r="Y96" s="84">
        <f t="shared" si="24"/>
        <v>136.74333000000001</v>
      </c>
      <c r="Z96" s="228">
        <v>118.29196</v>
      </c>
      <c r="AA96" s="228">
        <v>18.45137</v>
      </c>
      <c r="AB96" s="84">
        <f t="shared" si="25"/>
        <v>136.74333000000001</v>
      </c>
      <c r="AC96" s="228">
        <v>118.29196</v>
      </c>
      <c r="AD96" s="228">
        <v>18.45137</v>
      </c>
      <c r="AE96" s="84">
        <f t="shared" si="26"/>
        <v>142.8</v>
      </c>
      <c r="AF96" s="228">
        <v>124.81</v>
      </c>
      <c r="AG96" s="228">
        <v>17.99</v>
      </c>
      <c r="AH96" s="84">
        <f t="shared" si="27"/>
        <v>147.70000000000002</v>
      </c>
      <c r="AI96" s="228">
        <v>129.71</v>
      </c>
      <c r="AJ96" s="228">
        <v>17.99</v>
      </c>
      <c r="AK96" s="78">
        <f t="shared" si="28"/>
        <v>12.308333333333335</v>
      </c>
    </row>
    <row r="97" spans="1:37" s="22" customFormat="1" ht="15">
      <c r="A97" s="20">
        <f t="shared" si="29"/>
        <v>91</v>
      </c>
      <c r="B97" s="21" t="s">
        <v>59</v>
      </c>
      <c r="C97" s="21" t="s">
        <v>35</v>
      </c>
      <c r="D97" s="62">
        <v>26</v>
      </c>
      <c r="E97" s="62"/>
      <c r="F97" s="64">
        <f>'[3]МКД'!$H$100</f>
        <v>12</v>
      </c>
      <c r="G97" s="84">
        <f t="shared" si="18"/>
        <v>101.28038000000001</v>
      </c>
      <c r="H97" s="87">
        <v>91.74302</v>
      </c>
      <c r="I97" s="84">
        <v>9.537360000000001</v>
      </c>
      <c r="J97" s="84">
        <f t="shared" si="19"/>
        <v>113.81342</v>
      </c>
      <c r="K97" s="83">
        <v>101.44022</v>
      </c>
      <c r="L97" s="83">
        <v>12.3732</v>
      </c>
      <c r="M97" s="84">
        <f t="shared" si="20"/>
        <v>122.88909000000001</v>
      </c>
      <c r="N97" s="84">
        <v>110.3203</v>
      </c>
      <c r="O97" s="84">
        <v>12.568790000000002</v>
      </c>
      <c r="P97" s="84">
        <f t="shared" si="21"/>
        <v>141.90557</v>
      </c>
      <c r="Q97" s="84">
        <v>117.40471000000001</v>
      </c>
      <c r="R97" s="84">
        <v>24.50086</v>
      </c>
      <c r="S97" s="84">
        <f t="shared" si="22"/>
        <v>136.2214</v>
      </c>
      <c r="T97" s="84">
        <v>115.61175999999999</v>
      </c>
      <c r="U97" s="84">
        <v>20.60964</v>
      </c>
      <c r="V97" s="84">
        <f t="shared" si="23"/>
        <v>134.53763</v>
      </c>
      <c r="W97" s="85">
        <v>122.60412</v>
      </c>
      <c r="X97" s="85">
        <v>11.93351</v>
      </c>
      <c r="Y97" s="84">
        <f t="shared" si="24"/>
        <v>128.58168</v>
      </c>
      <c r="Z97" s="226">
        <v>117.19049000000001</v>
      </c>
      <c r="AA97" s="226">
        <v>11.39119</v>
      </c>
      <c r="AB97" s="84">
        <f t="shared" si="25"/>
        <v>128.58168</v>
      </c>
      <c r="AC97" s="226">
        <v>117.19049000000001</v>
      </c>
      <c r="AD97" s="226">
        <v>11.39119</v>
      </c>
      <c r="AE97" s="84">
        <f t="shared" si="26"/>
        <v>143.54</v>
      </c>
      <c r="AF97" s="226">
        <v>129.54</v>
      </c>
      <c r="AG97" s="226">
        <v>14</v>
      </c>
      <c r="AH97" s="84">
        <f t="shared" si="27"/>
        <v>145.38</v>
      </c>
      <c r="AI97" s="226">
        <v>134.49</v>
      </c>
      <c r="AJ97" s="226">
        <v>10.89</v>
      </c>
      <c r="AK97" s="78">
        <f t="shared" si="28"/>
        <v>12.115</v>
      </c>
    </row>
    <row r="98" spans="1:37" s="22" customFormat="1" ht="15">
      <c r="A98" s="20">
        <f t="shared" si="29"/>
        <v>92</v>
      </c>
      <c r="B98" s="21" t="s">
        <v>59</v>
      </c>
      <c r="C98" s="21" t="s">
        <v>62</v>
      </c>
      <c r="D98" s="62">
        <v>2</v>
      </c>
      <c r="E98" s="62"/>
      <c r="F98" s="64">
        <f>'[1]МКД'!$H$8</f>
        <v>16</v>
      </c>
      <c r="G98" s="84">
        <f t="shared" si="18"/>
        <v>155.12748</v>
      </c>
      <c r="H98" s="87">
        <v>24.73574</v>
      </c>
      <c r="I98" s="84">
        <v>130.39174</v>
      </c>
      <c r="J98" s="84">
        <f t="shared" si="19"/>
        <v>196.20892</v>
      </c>
      <c r="K98" s="83">
        <v>31.97341</v>
      </c>
      <c r="L98" s="83">
        <v>164.23551</v>
      </c>
      <c r="M98" s="84">
        <f t="shared" si="20"/>
        <v>134.965797</v>
      </c>
      <c r="N98" s="83">
        <v>23.208</v>
      </c>
      <c r="O98" s="83">
        <v>111.757797</v>
      </c>
      <c r="P98" s="84">
        <f t="shared" si="21"/>
        <v>135.22588</v>
      </c>
      <c r="Q98" s="84">
        <v>26.823439999999998</v>
      </c>
      <c r="R98" s="84">
        <v>108.40244</v>
      </c>
      <c r="S98" s="84">
        <f t="shared" si="22"/>
        <v>148.82245</v>
      </c>
      <c r="T98" s="84">
        <v>27.664630000000002</v>
      </c>
      <c r="U98" s="84">
        <v>121.15782</v>
      </c>
      <c r="V98" s="84">
        <f t="shared" si="23"/>
        <v>133.51695999999998</v>
      </c>
      <c r="W98" s="85">
        <v>27.080849999999998</v>
      </c>
      <c r="X98" s="85">
        <v>106.43611</v>
      </c>
      <c r="Y98" s="84">
        <f t="shared" si="24"/>
        <v>144.38564</v>
      </c>
      <c r="Z98" s="228">
        <v>23.39369</v>
      </c>
      <c r="AA98" s="228">
        <v>120.99195</v>
      </c>
      <c r="AB98" s="84">
        <f t="shared" si="25"/>
        <v>144.38564</v>
      </c>
      <c r="AC98" s="228">
        <v>23.39369</v>
      </c>
      <c r="AD98" s="228">
        <v>120.99195</v>
      </c>
      <c r="AE98" s="84">
        <f t="shared" si="26"/>
        <v>113.46</v>
      </c>
      <c r="AF98" s="228">
        <v>27.77</v>
      </c>
      <c r="AG98" s="228">
        <v>85.69</v>
      </c>
      <c r="AH98" s="84">
        <f t="shared" si="27"/>
        <v>165.99</v>
      </c>
      <c r="AI98" s="228">
        <v>31.5</v>
      </c>
      <c r="AJ98" s="228">
        <v>134.49</v>
      </c>
      <c r="AK98" s="78">
        <f t="shared" si="28"/>
        <v>10.374375</v>
      </c>
    </row>
    <row r="99" spans="1:37" s="22" customFormat="1" ht="15">
      <c r="A99" s="20">
        <f t="shared" si="29"/>
        <v>93</v>
      </c>
      <c r="B99" s="21" t="s">
        <v>59</v>
      </c>
      <c r="C99" s="34" t="s">
        <v>76</v>
      </c>
      <c r="D99" s="62">
        <v>8</v>
      </c>
      <c r="E99" s="62"/>
      <c r="F99" s="12">
        <f>'[2]МКД'!$H$252</f>
        <v>12</v>
      </c>
      <c r="G99" s="84">
        <f t="shared" si="18"/>
        <v>161.19289</v>
      </c>
      <c r="H99" s="87">
        <v>117.57996</v>
      </c>
      <c r="I99" s="84">
        <v>43.61293</v>
      </c>
      <c r="J99" s="84">
        <f t="shared" si="19"/>
        <v>166.07125</v>
      </c>
      <c r="K99" s="84">
        <v>122.45832</v>
      </c>
      <c r="L99" s="84">
        <v>43.61293</v>
      </c>
      <c r="M99" s="84">
        <f t="shared" si="20"/>
        <v>149.37203</v>
      </c>
      <c r="N99" s="84">
        <v>105.7591</v>
      </c>
      <c r="O99" s="84">
        <v>43.61293</v>
      </c>
      <c r="P99" s="84">
        <f t="shared" si="21"/>
        <v>143.01701000000003</v>
      </c>
      <c r="Q99" s="84">
        <v>105.43610000000001</v>
      </c>
      <c r="R99" s="84">
        <v>37.58091</v>
      </c>
      <c r="S99" s="84">
        <f t="shared" si="22"/>
        <v>134.19993</v>
      </c>
      <c r="T99" s="84">
        <v>101.61902</v>
      </c>
      <c r="U99" s="84">
        <v>32.58091</v>
      </c>
      <c r="V99" s="84">
        <f t="shared" si="23"/>
        <v>133.43606</v>
      </c>
      <c r="W99" s="85">
        <v>100.85515</v>
      </c>
      <c r="X99" s="85">
        <v>32.58091</v>
      </c>
      <c r="Y99" s="84">
        <f t="shared" si="24"/>
        <v>160.40455</v>
      </c>
      <c r="Z99" s="226">
        <v>121.7794</v>
      </c>
      <c r="AA99" s="226">
        <v>38.625150000000005</v>
      </c>
      <c r="AB99" s="84">
        <f t="shared" si="25"/>
        <v>160.40455</v>
      </c>
      <c r="AC99" s="226">
        <v>121.7794</v>
      </c>
      <c r="AD99" s="226">
        <v>38.625150000000005</v>
      </c>
      <c r="AE99" s="84">
        <f t="shared" si="26"/>
        <v>136.88</v>
      </c>
      <c r="AF99" s="226">
        <v>98.25</v>
      </c>
      <c r="AG99" s="226">
        <v>38.63</v>
      </c>
      <c r="AH99" s="84">
        <f t="shared" si="27"/>
        <v>152.28</v>
      </c>
      <c r="AI99" s="226">
        <v>113.65</v>
      </c>
      <c r="AJ99" s="226">
        <v>38.63</v>
      </c>
      <c r="AK99" s="78">
        <f t="shared" si="28"/>
        <v>12.69</v>
      </c>
    </row>
    <row r="100" spans="1:37" s="22" customFormat="1" ht="15">
      <c r="A100" s="20">
        <f t="shared" si="29"/>
        <v>94</v>
      </c>
      <c r="B100" s="21" t="s">
        <v>59</v>
      </c>
      <c r="C100" s="21" t="s">
        <v>35</v>
      </c>
      <c r="D100" s="62">
        <v>25</v>
      </c>
      <c r="E100" s="62"/>
      <c r="F100" s="64">
        <f>'[3]МКД'!$H$99</f>
        <v>12</v>
      </c>
      <c r="G100" s="84">
        <f t="shared" si="18"/>
        <v>64.03424</v>
      </c>
      <c r="H100" s="87">
        <v>15.651159999999999</v>
      </c>
      <c r="I100" s="84">
        <v>48.38308</v>
      </c>
      <c r="J100" s="84">
        <f t="shared" si="19"/>
        <v>112.88185</v>
      </c>
      <c r="K100" s="83">
        <v>27.07423</v>
      </c>
      <c r="L100" s="83">
        <v>85.80762</v>
      </c>
      <c r="M100" s="84">
        <f t="shared" si="20"/>
        <v>127.59714</v>
      </c>
      <c r="N100" s="84">
        <v>33.96575</v>
      </c>
      <c r="O100" s="84">
        <v>93.63139</v>
      </c>
      <c r="P100" s="84">
        <f t="shared" si="21"/>
        <v>115.67699</v>
      </c>
      <c r="Q100" s="84">
        <v>25.02043</v>
      </c>
      <c r="R100" s="84">
        <v>90.65656</v>
      </c>
      <c r="S100" s="84">
        <f t="shared" si="22"/>
        <v>125.72032</v>
      </c>
      <c r="T100" s="84">
        <v>24.141830000000002</v>
      </c>
      <c r="U100" s="84">
        <v>101.57849</v>
      </c>
      <c r="V100" s="84">
        <f t="shared" si="23"/>
        <v>131.94621</v>
      </c>
      <c r="W100" s="85">
        <v>26.10287</v>
      </c>
      <c r="X100" s="85">
        <v>105.84334</v>
      </c>
      <c r="Y100" s="84">
        <f t="shared" si="24"/>
        <v>141.38103</v>
      </c>
      <c r="Z100" s="228">
        <v>30.52458</v>
      </c>
      <c r="AA100" s="228">
        <v>110.85645</v>
      </c>
      <c r="AB100" s="84">
        <f t="shared" si="25"/>
        <v>141.38103</v>
      </c>
      <c r="AC100" s="228">
        <v>30.52458</v>
      </c>
      <c r="AD100" s="228">
        <v>110.85645</v>
      </c>
      <c r="AE100" s="84">
        <f t="shared" si="26"/>
        <v>68.85</v>
      </c>
      <c r="AF100" s="228">
        <v>24.39</v>
      </c>
      <c r="AG100" s="228">
        <v>44.46</v>
      </c>
      <c r="AH100" s="84">
        <f t="shared" si="27"/>
        <v>136.69</v>
      </c>
      <c r="AI100" s="228">
        <v>27.22</v>
      </c>
      <c r="AJ100" s="228">
        <v>109.47</v>
      </c>
      <c r="AK100" s="78">
        <f t="shared" si="28"/>
        <v>11.390833333333333</v>
      </c>
    </row>
    <row r="101" spans="1:37" s="22" customFormat="1" ht="15">
      <c r="A101" s="20">
        <f t="shared" si="29"/>
        <v>95</v>
      </c>
      <c r="B101" s="21" t="s">
        <v>59</v>
      </c>
      <c r="C101" s="21" t="s">
        <v>71</v>
      </c>
      <c r="D101" s="62">
        <v>20</v>
      </c>
      <c r="E101" s="62"/>
      <c r="F101" s="64">
        <f>'[3]МКД'!$H$108</f>
        <v>12</v>
      </c>
      <c r="G101" s="84">
        <f t="shared" si="18"/>
        <v>67.12224</v>
      </c>
      <c r="H101" s="87">
        <v>18.83853</v>
      </c>
      <c r="I101" s="84">
        <v>48.28371</v>
      </c>
      <c r="J101" s="84">
        <f t="shared" si="19"/>
        <v>97.65895</v>
      </c>
      <c r="K101" s="83">
        <v>27.45399</v>
      </c>
      <c r="L101" s="83">
        <v>70.20496</v>
      </c>
      <c r="M101" s="84">
        <f t="shared" si="20"/>
        <v>116.89528999999999</v>
      </c>
      <c r="N101" s="84">
        <v>37.036339999999996</v>
      </c>
      <c r="O101" s="84">
        <v>79.85895</v>
      </c>
      <c r="P101" s="84">
        <f t="shared" si="21"/>
        <v>135.27595</v>
      </c>
      <c r="Q101" s="84">
        <v>36.425230000000006</v>
      </c>
      <c r="R101" s="84">
        <v>98.85072</v>
      </c>
      <c r="S101" s="84">
        <f t="shared" si="22"/>
        <v>137.92231999999998</v>
      </c>
      <c r="T101" s="84">
        <v>33.94773</v>
      </c>
      <c r="U101" s="84">
        <v>103.97458999999999</v>
      </c>
      <c r="V101" s="84">
        <f t="shared" si="23"/>
        <v>127.13678</v>
      </c>
      <c r="W101" s="85">
        <v>36.33725</v>
      </c>
      <c r="X101" s="85">
        <v>90.79953</v>
      </c>
      <c r="Y101" s="84">
        <f t="shared" si="24"/>
        <v>135.63825</v>
      </c>
      <c r="Z101" s="228">
        <v>39.26292</v>
      </c>
      <c r="AA101" s="228">
        <v>96.37533</v>
      </c>
      <c r="AB101" s="84">
        <f t="shared" si="25"/>
        <v>135.63825</v>
      </c>
      <c r="AC101" s="228">
        <v>39.26292</v>
      </c>
      <c r="AD101" s="228">
        <v>96.37533</v>
      </c>
      <c r="AE101" s="84">
        <f t="shared" si="26"/>
        <v>90.97999999999999</v>
      </c>
      <c r="AF101" s="228">
        <v>33.05</v>
      </c>
      <c r="AG101" s="228">
        <v>57.93</v>
      </c>
      <c r="AH101" s="84">
        <f t="shared" si="27"/>
        <v>122.36</v>
      </c>
      <c r="AI101" s="228">
        <v>27.83</v>
      </c>
      <c r="AJ101" s="228">
        <v>94.53</v>
      </c>
      <c r="AK101" s="78">
        <f t="shared" si="28"/>
        <v>10.196666666666667</v>
      </c>
    </row>
    <row r="102" spans="1:37" s="22" customFormat="1" ht="15">
      <c r="A102" s="20">
        <f t="shared" si="29"/>
        <v>96</v>
      </c>
      <c r="B102" s="21" t="s">
        <v>59</v>
      </c>
      <c r="C102" s="21" t="s">
        <v>57</v>
      </c>
      <c r="D102" s="62">
        <v>17</v>
      </c>
      <c r="E102" s="62" t="s">
        <v>18</v>
      </c>
      <c r="F102" s="64">
        <f>'[3]МКД'!$H$92</f>
        <v>12</v>
      </c>
      <c r="G102" s="84">
        <f t="shared" si="18"/>
        <v>125.73231000000001</v>
      </c>
      <c r="H102" s="87">
        <v>31.359360000000002</v>
      </c>
      <c r="I102" s="84">
        <v>94.37295</v>
      </c>
      <c r="J102" s="84">
        <f t="shared" si="19"/>
        <v>159.94743</v>
      </c>
      <c r="K102" s="83">
        <v>32.89594</v>
      </c>
      <c r="L102" s="83">
        <v>127.05149</v>
      </c>
      <c r="M102" s="84">
        <f t="shared" si="20"/>
        <v>107.17759000000001</v>
      </c>
      <c r="N102" s="84">
        <v>28.07845</v>
      </c>
      <c r="O102" s="84">
        <v>79.09914</v>
      </c>
      <c r="P102" s="84">
        <f t="shared" si="21"/>
        <v>109.43771999999998</v>
      </c>
      <c r="Q102" s="84">
        <v>20.59319</v>
      </c>
      <c r="R102" s="84">
        <v>88.84452999999999</v>
      </c>
      <c r="S102" s="84">
        <f t="shared" si="22"/>
        <v>104.06269</v>
      </c>
      <c r="T102" s="84">
        <v>20.59368</v>
      </c>
      <c r="U102" s="84">
        <v>83.46901</v>
      </c>
      <c r="V102" s="84">
        <f t="shared" si="23"/>
        <v>122.37517</v>
      </c>
      <c r="W102" s="85">
        <v>22.472369999999998</v>
      </c>
      <c r="X102" s="85">
        <v>99.9028</v>
      </c>
      <c r="Y102" s="84">
        <f t="shared" si="24"/>
        <v>123.495</v>
      </c>
      <c r="Z102" s="228">
        <v>22.51029</v>
      </c>
      <c r="AA102" s="228">
        <v>100.98471</v>
      </c>
      <c r="AB102" s="84">
        <f t="shared" si="25"/>
        <v>123.495</v>
      </c>
      <c r="AC102" s="228">
        <v>22.51029</v>
      </c>
      <c r="AD102" s="228">
        <v>100.98471</v>
      </c>
      <c r="AE102" s="84">
        <f t="shared" si="26"/>
        <v>105.42</v>
      </c>
      <c r="AF102" s="228">
        <v>26.36</v>
      </c>
      <c r="AG102" s="228">
        <v>79.06</v>
      </c>
      <c r="AH102" s="84">
        <f t="shared" si="27"/>
        <v>172.07000000000002</v>
      </c>
      <c r="AI102" s="228">
        <v>26.77</v>
      </c>
      <c r="AJ102" s="228">
        <v>145.3</v>
      </c>
      <c r="AK102" s="78">
        <f t="shared" si="28"/>
        <v>14.339166666666669</v>
      </c>
    </row>
    <row r="103" spans="1:37" s="22" customFormat="1" ht="15">
      <c r="A103" s="20">
        <f t="shared" si="29"/>
        <v>97</v>
      </c>
      <c r="B103" s="21" t="s">
        <v>59</v>
      </c>
      <c r="C103" s="21" t="s">
        <v>62</v>
      </c>
      <c r="D103" s="62">
        <v>5</v>
      </c>
      <c r="E103" s="62"/>
      <c r="F103" s="12">
        <f>'[2]МКД'!$H$230</f>
        <v>15</v>
      </c>
      <c r="G103" s="84">
        <f aca="true" t="shared" si="30" ref="G103:G134">SUM(H103:I103)</f>
        <v>91.6416</v>
      </c>
      <c r="H103" s="87">
        <v>66.66684</v>
      </c>
      <c r="I103" s="84">
        <v>24.97476</v>
      </c>
      <c r="J103" s="84">
        <f aca="true" t="shared" si="31" ref="J103:J134">SUM(K103:L103)</f>
        <v>97.88365</v>
      </c>
      <c r="K103" s="83">
        <v>72.90889</v>
      </c>
      <c r="L103" s="83">
        <v>24.97476</v>
      </c>
      <c r="M103" s="84">
        <f aca="true" t="shared" si="32" ref="M103:M134">SUM(N103:O103)</f>
        <v>93.41887</v>
      </c>
      <c r="N103" s="84">
        <v>68.44411</v>
      </c>
      <c r="O103" s="84">
        <v>24.97476</v>
      </c>
      <c r="P103" s="84">
        <f aca="true" t="shared" si="33" ref="P103:P134">SUM(Q103:R103)</f>
        <v>103.32997</v>
      </c>
      <c r="Q103" s="84">
        <v>78.35521</v>
      </c>
      <c r="R103" s="84">
        <v>24.97476</v>
      </c>
      <c r="S103" s="84">
        <f aca="true" t="shared" si="34" ref="S103:S134">SUM(T103:U103)</f>
        <v>114.36715000000001</v>
      </c>
      <c r="T103" s="84">
        <v>89.39239</v>
      </c>
      <c r="U103" s="84">
        <v>24.97476</v>
      </c>
      <c r="V103" s="84">
        <f aca="true" t="shared" si="35" ref="V103:V134">SUM(W103:X103)</f>
        <v>122.1128</v>
      </c>
      <c r="W103" s="85">
        <v>97.13803999999999</v>
      </c>
      <c r="X103" s="85">
        <v>24.97476</v>
      </c>
      <c r="Y103" s="84">
        <f t="shared" si="24"/>
        <v>134.93062999999998</v>
      </c>
      <c r="Z103" s="228">
        <v>109.95586999999999</v>
      </c>
      <c r="AA103" s="228">
        <v>24.97476</v>
      </c>
      <c r="AB103" s="84">
        <f t="shared" si="25"/>
        <v>134.93062999999998</v>
      </c>
      <c r="AC103" s="228">
        <v>109.95586999999999</v>
      </c>
      <c r="AD103" s="228">
        <v>24.97476</v>
      </c>
      <c r="AE103" s="84">
        <f t="shared" si="26"/>
        <v>122.08</v>
      </c>
      <c r="AF103" s="228">
        <v>97.11</v>
      </c>
      <c r="AG103" s="228">
        <v>24.97</v>
      </c>
      <c r="AH103" s="84">
        <f t="shared" si="27"/>
        <v>126.78999999999999</v>
      </c>
      <c r="AI103" s="228">
        <v>101.82</v>
      </c>
      <c r="AJ103" s="228">
        <v>24.97</v>
      </c>
      <c r="AK103" s="78">
        <f t="shared" si="28"/>
        <v>8.452666666666666</v>
      </c>
    </row>
    <row r="104" spans="1:37" s="22" customFormat="1" ht="15">
      <c r="A104" s="20">
        <f t="shared" si="29"/>
        <v>98</v>
      </c>
      <c r="B104" s="21" t="s">
        <v>59</v>
      </c>
      <c r="C104" s="21" t="s">
        <v>71</v>
      </c>
      <c r="D104" s="62">
        <v>19</v>
      </c>
      <c r="E104" s="62"/>
      <c r="F104" s="64">
        <f>'[3]МКД'!$H$107</f>
        <v>12</v>
      </c>
      <c r="G104" s="84">
        <f t="shared" si="30"/>
        <v>98.22881000000001</v>
      </c>
      <c r="H104" s="87">
        <v>24.35868</v>
      </c>
      <c r="I104" s="84">
        <v>73.87013</v>
      </c>
      <c r="J104" s="84">
        <f t="shared" si="31"/>
        <v>85.1597</v>
      </c>
      <c r="K104" s="83">
        <v>20.05347</v>
      </c>
      <c r="L104" s="83">
        <v>65.10623</v>
      </c>
      <c r="M104" s="84">
        <f t="shared" si="32"/>
        <v>124.87236000000001</v>
      </c>
      <c r="N104" s="84">
        <v>33.90715</v>
      </c>
      <c r="O104" s="84">
        <v>90.96521000000001</v>
      </c>
      <c r="P104" s="84">
        <f t="shared" si="33"/>
        <v>106.18396</v>
      </c>
      <c r="Q104" s="84">
        <v>21.79595</v>
      </c>
      <c r="R104" s="84">
        <v>84.38801</v>
      </c>
      <c r="S104" s="84">
        <f t="shared" si="34"/>
        <v>123.1802</v>
      </c>
      <c r="T104" s="84">
        <v>25.043380000000003</v>
      </c>
      <c r="U104" s="84">
        <v>98.13682</v>
      </c>
      <c r="V104" s="84">
        <f t="shared" si="35"/>
        <v>115.84577999999999</v>
      </c>
      <c r="W104" s="85">
        <v>23.31355</v>
      </c>
      <c r="X104" s="85">
        <v>92.53223</v>
      </c>
      <c r="Y104" s="84">
        <f t="shared" si="24"/>
        <v>132.33521</v>
      </c>
      <c r="Z104" s="226">
        <v>26.10993</v>
      </c>
      <c r="AA104" s="226">
        <v>106.22528</v>
      </c>
      <c r="AB104" s="84">
        <f t="shared" si="25"/>
        <v>132.33521</v>
      </c>
      <c r="AC104" s="226">
        <v>26.10993</v>
      </c>
      <c r="AD104" s="226">
        <v>106.22528</v>
      </c>
      <c r="AE104" s="84">
        <f t="shared" si="26"/>
        <v>58.84</v>
      </c>
      <c r="AF104" s="226">
        <v>25.1</v>
      </c>
      <c r="AG104" s="226">
        <v>33.74</v>
      </c>
      <c r="AH104" s="84">
        <f t="shared" si="27"/>
        <v>95.19999999999999</v>
      </c>
      <c r="AI104" s="226">
        <v>24.54</v>
      </c>
      <c r="AJ104" s="226">
        <v>70.66</v>
      </c>
      <c r="AK104" s="78">
        <f t="shared" si="28"/>
        <v>7.933333333333333</v>
      </c>
    </row>
    <row r="105" spans="1:37" s="22" customFormat="1" ht="15">
      <c r="A105" s="20">
        <f t="shared" si="29"/>
        <v>99</v>
      </c>
      <c r="B105" s="21" t="s">
        <v>59</v>
      </c>
      <c r="C105" s="21" t="s">
        <v>79</v>
      </c>
      <c r="D105" s="62">
        <v>43</v>
      </c>
      <c r="E105" s="62" t="s">
        <v>18</v>
      </c>
      <c r="F105" s="64">
        <f>'[3]МКД'!$H$156</f>
        <v>12</v>
      </c>
      <c r="G105" s="84">
        <f t="shared" si="30"/>
        <v>100.23556</v>
      </c>
      <c r="H105" s="87">
        <v>32.73979</v>
      </c>
      <c r="I105" s="84">
        <v>67.49577000000001</v>
      </c>
      <c r="J105" s="84">
        <f t="shared" si="31"/>
        <v>103.20284000000001</v>
      </c>
      <c r="K105" s="84">
        <v>28.033009999999997</v>
      </c>
      <c r="L105" s="84">
        <v>75.16983</v>
      </c>
      <c r="M105" s="84">
        <f t="shared" si="32"/>
        <v>107.84718999999998</v>
      </c>
      <c r="N105" s="84">
        <v>33.48327</v>
      </c>
      <c r="O105" s="84">
        <v>74.36392</v>
      </c>
      <c r="P105" s="84">
        <f t="shared" si="33"/>
        <v>108.99987</v>
      </c>
      <c r="Q105" s="84">
        <v>28.18289</v>
      </c>
      <c r="R105" s="84">
        <v>80.81698</v>
      </c>
      <c r="S105" s="84">
        <f t="shared" si="34"/>
        <v>116.43205</v>
      </c>
      <c r="T105" s="84">
        <v>29.00845</v>
      </c>
      <c r="U105" s="84">
        <v>87.42360000000001</v>
      </c>
      <c r="V105" s="84">
        <f t="shared" si="35"/>
        <v>115.43559</v>
      </c>
      <c r="W105" s="85">
        <v>30.93348</v>
      </c>
      <c r="X105" s="85">
        <v>84.50211</v>
      </c>
      <c r="Y105" s="84">
        <f t="shared" si="24"/>
        <v>124.98056</v>
      </c>
      <c r="Z105" s="226">
        <v>31.25723</v>
      </c>
      <c r="AA105" s="226">
        <v>93.72333</v>
      </c>
      <c r="AB105" s="84">
        <f t="shared" si="25"/>
        <v>124.98056</v>
      </c>
      <c r="AC105" s="226">
        <v>31.25723</v>
      </c>
      <c r="AD105" s="226">
        <v>93.72333</v>
      </c>
      <c r="AE105" s="84">
        <f t="shared" si="26"/>
        <v>50.57</v>
      </c>
      <c r="AF105" s="226">
        <v>30.54</v>
      </c>
      <c r="AG105" s="226">
        <v>20.03</v>
      </c>
      <c r="AH105" s="84">
        <f t="shared" si="27"/>
        <v>113.16</v>
      </c>
      <c r="AI105" s="226">
        <v>32.35</v>
      </c>
      <c r="AJ105" s="226">
        <v>80.81</v>
      </c>
      <c r="AK105" s="78">
        <f t="shared" si="28"/>
        <v>9.43</v>
      </c>
    </row>
    <row r="106" spans="1:37" s="22" customFormat="1" ht="15">
      <c r="A106" s="20">
        <f t="shared" si="29"/>
        <v>100</v>
      </c>
      <c r="B106" s="21" t="s">
        <v>59</v>
      </c>
      <c r="C106" s="21" t="s">
        <v>57</v>
      </c>
      <c r="D106" s="62">
        <v>15</v>
      </c>
      <c r="E106" s="62"/>
      <c r="F106" s="64">
        <f>'[3]МКД'!$H$91</f>
        <v>12</v>
      </c>
      <c r="G106" s="84">
        <f t="shared" si="30"/>
        <v>94.19865999999999</v>
      </c>
      <c r="H106" s="87">
        <v>29.087919999999997</v>
      </c>
      <c r="I106" s="84">
        <v>65.11073999999999</v>
      </c>
      <c r="J106" s="84">
        <f t="shared" si="31"/>
        <v>109.5591</v>
      </c>
      <c r="K106" s="83">
        <v>29.487299999999998</v>
      </c>
      <c r="L106" s="83">
        <v>80.0718</v>
      </c>
      <c r="M106" s="84">
        <f t="shared" si="32"/>
        <v>141.09167</v>
      </c>
      <c r="N106" s="84">
        <v>41.49072</v>
      </c>
      <c r="O106" s="84">
        <v>99.60095</v>
      </c>
      <c r="P106" s="84">
        <f t="shared" si="33"/>
        <v>126.39869</v>
      </c>
      <c r="Q106" s="84">
        <v>36.82132</v>
      </c>
      <c r="R106" s="84">
        <v>89.57737</v>
      </c>
      <c r="S106" s="84">
        <f t="shared" si="34"/>
        <v>126.55069999999999</v>
      </c>
      <c r="T106" s="84">
        <v>36.95402</v>
      </c>
      <c r="U106" s="84">
        <v>89.59667999999999</v>
      </c>
      <c r="V106" s="84">
        <f t="shared" si="35"/>
        <v>113.49476</v>
      </c>
      <c r="W106" s="85">
        <v>32.74503</v>
      </c>
      <c r="X106" s="85">
        <v>80.74973</v>
      </c>
      <c r="Y106" s="84">
        <f t="shared" si="24"/>
        <v>120.40599</v>
      </c>
      <c r="Z106" s="228">
        <v>35.04161</v>
      </c>
      <c r="AA106" s="228">
        <v>85.36438000000001</v>
      </c>
      <c r="AB106" s="84">
        <f t="shared" si="25"/>
        <v>120.40599</v>
      </c>
      <c r="AC106" s="228">
        <v>35.04161</v>
      </c>
      <c r="AD106" s="228">
        <v>85.36438000000001</v>
      </c>
      <c r="AE106" s="84">
        <f t="shared" si="26"/>
        <v>34.71</v>
      </c>
      <c r="AF106" s="228">
        <v>14.45</v>
      </c>
      <c r="AG106" s="228">
        <v>20.26</v>
      </c>
      <c r="AH106" s="84">
        <f t="shared" si="27"/>
        <v>105.72</v>
      </c>
      <c r="AI106" s="228">
        <v>25.75</v>
      </c>
      <c r="AJ106" s="228">
        <v>79.97</v>
      </c>
      <c r="AK106" s="78">
        <f t="shared" si="28"/>
        <v>8.81</v>
      </c>
    </row>
    <row r="107" spans="1:37" s="22" customFormat="1" ht="15">
      <c r="A107" s="20">
        <f t="shared" si="29"/>
        <v>101</v>
      </c>
      <c r="B107" s="21" t="s">
        <v>59</v>
      </c>
      <c r="C107" s="21" t="s">
        <v>62</v>
      </c>
      <c r="D107" s="62">
        <v>43</v>
      </c>
      <c r="E107" s="62" t="s">
        <v>17</v>
      </c>
      <c r="F107" s="64">
        <f>'[1]МКД'!$H$17</f>
        <v>12</v>
      </c>
      <c r="G107" s="84">
        <f t="shared" si="30"/>
        <v>98.12459</v>
      </c>
      <c r="H107" s="87">
        <v>87.6583</v>
      </c>
      <c r="I107" s="84">
        <v>10.46629</v>
      </c>
      <c r="J107" s="84">
        <f t="shared" si="31"/>
        <v>102.86581</v>
      </c>
      <c r="K107" s="83">
        <v>90.25542</v>
      </c>
      <c r="L107" s="83">
        <v>12.610389999999999</v>
      </c>
      <c r="M107" s="84">
        <f t="shared" si="32"/>
        <v>109.19391</v>
      </c>
      <c r="N107" s="84">
        <v>98.2829</v>
      </c>
      <c r="O107" s="84">
        <v>10.911010000000001</v>
      </c>
      <c r="P107" s="84">
        <f t="shared" si="33"/>
        <v>101.14644</v>
      </c>
      <c r="Q107" s="84">
        <v>84.19073</v>
      </c>
      <c r="R107" s="84">
        <v>16.95571</v>
      </c>
      <c r="S107" s="84">
        <f t="shared" si="34"/>
        <v>114.36692000000001</v>
      </c>
      <c r="T107" s="84">
        <v>91.70058</v>
      </c>
      <c r="U107" s="84">
        <v>22.66634</v>
      </c>
      <c r="V107" s="84">
        <f t="shared" si="35"/>
        <v>113.0755</v>
      </c>
      <c r="W107" s="85">
        <v>92.21046000000001</v>
      </c>
      <c r="X107" s="85">
        <v>20.86504</v>
      </c>
      <c r="Y107" s="84">
        <f t="shared" si="24"/>
        <v>114.38452</v>
      </c>
      <c r="Z107" s="228">
        <v>92.3145</v>
      </c>
      <c r="AA107" s="228">
        <v>22.07002</v>
      </c>
      <c r="AB107" s="84">
        <f t="shared" si="25"/>
        <v>114.38452</v>
      </c>
      <c r="AC107" s="228">
        <v>92.3145</v>
      </c>
      <c r="AD107" s="228">
        <v>22.07002</v>
      </c>
      <c r="AE107" s="84">
        <f t="shared" si="26"/>
        <v>126.95</v>
      </c>
      <c r="AF107" s="228">
        <v>100.48</v>
      </c>
      <c r="AG107" s="228">
        <v>26.47</v>
      </c>
      <c r="AH107" s="84">
        <f t="shared" si="27"/>
        <v>130.54</v>
      </c>
      <c r="AI107" s="228">
        <v>104.98</v>
      </c>
      <c r="AJ107" s="228">
        <v>25.56</v>
      </c>
      <c r="AK107" s="78">
        <f t="shared" si="28"/>
        <v>10.878333333333332</v>
      </c>
    </row>
    <row r="108" spans="1:37" s="22" customFormat="1" ht="15">
      <c r="A108" s="20">
        <f t="shared" si="29"/>
        <v>102</v>
      </c>
      <c r="B108" s="21" t="s">
        <v>59</v>
      </c>
      <c r="C108" s="21" t="s">
        <v>62</v>
      </c>
      <c r="D108" s="62">
        <v>4</v>
      </c>
      <c r="E108" s="62"/>
      <c r="F108" s="64">
        <f>'[1]МКД'!$H$9</f>
        <v>16</v>
      </c>
      <c r="G108" s="84">
        <f t="shared" si="30"/>
        <v>79.48658</v>
      </c>
      <c r="H108" s="87">
        <v>23.70445</v>
      </c>
      <c r="I108" s="84">
        <v>55.782129999999995</v>
      </c>
      <c r="J108" s="84">
        <f t="shared" si="31"/>
        <v>84.97968</v>
      </c>
      <c r="K108" s="83">
        <v>20.756970000000003</v>
      </c>
      <c r="L108" s="83">
        <v>64.22270999999999</v>
      </c>
      <c r="M108" s="84">
        <f t="shared" si="32"/>
        <v>110.43407</v>
      </c>
      <c r="N108" s="84">
        <v>30.80922</v>
      </c>
      <c r="O108" s="84">
        <v>79.62485000000001</v>
      </c>
      <c r="P108" s="84">
        <f t="shared" si="33"/>
        <v>109.92738</v>
      </c>
      <c r="Q108" s="84">
        <v>20.24527</v>
      </c>
      <c r="R108" s="84">
        <v>89.68211</v>
      </c>
      <c r="S108" s="84">
        <f t="shared" si="34"/>
        <v>107.44397000000001</v>
      </c>
      <c r="T108" s="84">
        <v>19.70301</v>
      </c>
      <c r="U108" s="84">
        <v>87.74096</v>
      </c>
      <c r="V108" s="84">
        <f t="shared" si="35"/>
        <v>112.02545</v>
      </c>
      <c r="W108" s="85">
        <v>22.766330000000004</v>
      </c>
      <c r="X108" s="85">
        <v>89.25912</v>
      </c>
      <c r="Y108" s="84">
        <f t="shared" si="24"/>
        <v>128.41563</v>
      </c>
      <c r="Z108" s="228">
        <v>24.96612</v>
      </c>
      <c r="AA108" s="228">
        <v>103.44950999999999</v>
      </c>
      <c r="AB108" s="84">
        <f t="shared" si="25"/>
        <v>128.41563</v>
      </c>
      <c r="AC108" s="228">
        <v>24.96612</v>
      </c>
      <c r="AD108" s="228">
        <v>103.44950999999999</v>
      </c>
      <c r="AE108" s="84">
        <f t="shared" si="26"/>
        <v>52.86</v>
      </c>
      <c r="AF108" s="228">
        <v>25.86</v>
      </c>
      <c r="AG108" s="228">
        <v>27</v>
      </c>
      <c r="AH108" s="84">
        <f t="shared" si="27"/>
        <v>122.24</v>
      </c>
      <c r="AI108" s="228">
        <v>27.97</v>
      </c>
      <c r="AJ108" s="228">
        <v>94.27</v>
      </c>
      <c r="AK108" s="78">
        <f t="shared" si="28"/>
        <v>7.64</v>
      </c>
    </row>
    <row r="109" spans="1:37" s="22" customFormat="1" ht="15">
      <c r="A109" s="20">
        <f t="shared" si="29"/>
        <v>103</v>
      </c>
      <c r="B109" s="21" t="s">
        <v>59</v>
      </c>
      <c r="C109" s="21" t="s">
        <v>71</v>
      </c>
      <c r="D109" s="62">
        <v>35</v>
      </c>
      <c r="E109" s="62"/>
      <c r="F109" s="64">
        <f>'[3]МКД'!$H$116</f>
        <v>12</v>
      </c>
      <c r="G109" s="84">
        <f t="shared" si="30"/>
        <v>86.65833</v>
      </c>
      <c r="H109" s="87">
        <v>25.265009999999997</v>
      </c>
      <c r="I109" s="84">
        <v>61.39332</v>
      </c>
      <c r="J109" s="84">
        <f t="shared" si="31"/>
        <v>87.85704000000001</v>
      </c>
      <c r="K109" s="83">
        <v>19.06677</v>
      </c>
      <c r="L109" s="83">
        <v>68.79027</v>
      </c>
      <c r="M109" s="84">
        <f t="shared" si="32"/>
        <v>98.41397</v>
      </c>
      <c r="N109" s="84">
        <v>29.82348</v>
      </c>
      <c r="O109" s="84">
        <v>68.59049</v>
      </c>
      <c r="P109" s="84">
        <f t="shared" si="33"/>
        <v>106.12930999999999</v>
      </c>
      <c r="Q109" s="84">
        <v>25.36339</v>
      </c>
      <c r="R109" s="84">
        <v>80.76592</v>
      </c>
      <c r="S109" s="84">
        <f t="shared" si="34"/>
        <v>111.98703</v>
      </c>
      <c r="T109" s="84">
        <v>25.143669999999997</v>
      </c>
      <c r="U109" s="84">
        <v>86.84336</v>
      </c>
      <c r="V109" s="84">
        <f t="shared" si="35"/>
        <v>111.06432000000001</v>
      </c>
      <c r="W109" s="85">
        <v>25.14383</v>
      </c>
      <c r="X109" s="85">
        <v>85.92049</v>
      </c>
      <c r="Y109" s="84">
        <f t="shared" si="24"/>
        <v>118.29918</v>
      </c>
      <c r="Z109" s="226">
        <v>25.14383</v>
      </c>
      <c r="AA109" s="226">
        <v>93.15535000000001</v>
      </c>
      <c r="AB109" s="84">
        <f t="shared" si="25"/>
        <v>118.29918</v>
      </c>
      <c r="AC109" s="226">
        <v>25.14383</v>
      </c>
      <c r="AD109" s="226">
        <v>93.15535000000001</v>
      </c>
      <c r="AE109" s="84">
        <f t="shared" si="26"/>
        <v>64.31</v>
      </c>
      <c r="AF109" s="226">
        <v>25.16</v>
      </c>
      <c r="AG109" s="226">
        <v>39.15</v>
      </c>
      <c r="AH109" s="84">
        <f t="shared" si="27"/>
        <v>102.66</v>
      </c>
      <c r="AI109" s="226">
        <v>20.97</v>
      </c>
      <c r="AJ109" s="226">
        <v>81.69</v>
      </c>
      <c r="AK109" s="78">
        <f t="shared" si="28"/>
        <v>8.555</v>
      </c>
    </row>
    <row r="110" spans="1:37" s="22" customFormat="1" ht="15">
      <c r="A110" s="20">
        <f t="shared" si="29"/>
        <v>104</v>
      </c>
      <c r="B110" s="21" t="s">
        <v>59</v>
      </c>
      <c r="C110" s="21" t="s">
        <v>79</v>
      </c>
      <c r="D110" s="62">
        <v>35</v>
      </c>
      <c r="E110" s="62"/>
      <c r="F110" s="64">
        <f>'[3]МКД'!$H$150</f>
        <v>12</v>
      </c>
      <c r="G110" s="84">
        <f t="shared" si="30"/>
        <v>83.52404000000001</v>
      </c>
      <c r="H110" s="87">
        <v>24.813560000000003</v>
      </c>
      <c r="I110" s="84">
        <v>58.710480000000004</v>
      </c>
      <c r="J110" s="84">
        <f t="shared" si="31"/>
        <v>101.25892</v>
      </c>
      <c r="K110" s="84">
        <v>26.32911</v>
      </c>
      <c r="L110" s="84">
        <v>74.92981</v>
      </c>
      <c r="M110" s="84">
        <f t="shared" si="32"/>
        <v>122.72564</v>
      </c>
      <c r="N110" s="84">
        <v>34.338660000000004</v>
      </c>
      <c r="O110" s="84">
        <v>88.38698</v>
      </c>
      <c r="P110" s="84">
        <f t="shared" si="33"/>
        <v>117.69854</v>
      </c>
      <c r="Q110" s="84">
        <v>23.30131</v>
      </c>
      <c r="R110" s="84">
        <v>94.39723</v>
      </c>
      <c r="S110" s="84">
        <f t="shared" si="34"/>
        <v>121.81504999999999</v>
      </c>
      <c r="T110" s="84">
        <v>10.04651</v>
      </c>
      <c r="U110" s="84">
        <v>111.76853999999999</v>
      </c>
      <c r="V110" s="84">
        <f t="shared" si="35"/>
        <v>104.71963</v>
      </c>
      <c r="W110" s="85">
        <v>22.07564</v>
      </c>
      <c r="X110" s="85">
        <v>82.64399</v>
      </c>
      <c r="Y110" s="84">
        <f t="shared" si="24"/>
        <v>112.34607</v>
      </c>
      <c r="Z110" s="226">
        <v>24.85107</v>
      </c>
      <c r="AA110" s="226">
        <v>87.495</v>
      </c>
      <c r="AB110" s="84">
        <f t="shared" si="25"/>
        <v>112.34607</v>
      </c>
      <c r="AC110" s="226">
        <v>24.85107</v>
      </c>
      <c r="AD110" s="226">
        <v>87.495</v>
      </c>
      <c r="AE110" s="84">
        <f t="shared" si="26"/>
        <v>73.63</v>
      </c>
      <c r="AF110" s="226">
        <v>33.83</v>
      </c>
      <c r="AG110" s="226">
        <v>39.8</v>
      </c>
      <c r="AH110" s="84">
        <f t="shared" si="27"/>
        <v>127.17</v>
      </c>
      <c r="AI110" s="226">
        <v>34.19</v>
      </c>
      <c r="AJ110" s="226">
        <v>92.98</v>
      </c>
      <c r="AK110" s="78">
        <f t="shared" si="28"/>
        <v>10.5975</v>
      </c>
    </row>
    <row r="111" spans="1:37" s="22" customFormat="1" ht="15">
      <c r="A111" s="20">
        <f t="shared" si="29"/>
        <v>105</v>
      </c>
      <c r="B111" s="21" t="s">
        <v>59</v>
      </c>
      <c r="C111" s="21" t="s">
        <v>80</v>
      </c>
      <c r="D111" s="62">
        <v>1</v>
      </c>
      <c r="E111" s="62" t="s">
        <v>17</v>
      </c>
      <c r="F111" s="64">
        <f>'[3]МКД'!$H$160</f>
        <v>8</v>
      </c>
      <c r="G111" s="84">
        <f t="shared" si="30"/>
        <v>53.05991</v>
      </c>
      <c r="H111" s="87">
        <v>15.60502</v>
      </c>
      <c r="I111" s="84">
        <v>37.45489</v>
      </c>
      <c r="J111" s="84">
        <f t="shared" si="31"/>
        <v>67.14249</v>
      </c>
      <c r="K111" s="84">
        <v>16.2865</v>
      </c>
      <c r="L111" s="84">
        <v>50.85599</v>
      </c>
      <c r="M111" s="84">
        <f t="shared" si="32"/>
        <v>71.71682</v>
      </c>
      <c r="N111" s="84">
        <v>20.11756</v>
      </c>
      <c r="O111" s="84">
        <v>51.59926</v>
      </c>
      <c r="P111" s="84">
        <f t="shared" si="33"/>
        <v>87.04996</v>
      </c>
      <c r="Q111" s="84">
        <v>20.04788</v>
      </c>
      <c r="R111" s="84">
        <v>67.00208</v>
      </c>
      <c r="S111" s="84">
        <f t="shared" si="34"/>
        <v>88.03206</v>
      </c>
      <c r="T111" s="84">
        <v>18.856630000000003</v>
      </c>
      <c r="U111" s="84">
        <v>69.17542999999999</v>
      </c>
      <c r="V111" s="84">
        <f t="shared" si="35"/>
        <v>101.74646</v>
      </c>
      <c r="W111" s="85">
        <v>22.57616</v>
      </c>
      <c r="X111" s="85">
        <v>79.1703</v>
      </c>
      <c r="Y111" s="84">
        <f t="shared" si="24"/>
        <v>113.02086</v>
      </c>
      <c r="Z111" s="226">
        <v>27.80599</v>
      </c>
      <c r="AA111" s="226">
        <v>85.21486999999999</v>
      </c>
      <c r="AB111" s="84">
        <f t="shared" si="25"/>
        <v>113.02086</v>
      </c>
      <c r="AC111" s="226">
        <v>27.80599</v>
      </c>
      <c r="AD111" s="226">
        <v>85.21486999999999</v>
      </c>
      <c r="AE111" s="84">
        <f t="shared" si="26"/>
        <v>50.14</v>
      </c>
      <c r="AF111" s="226">
        <v>21.66</v>
      </c>
      <c r="AG111" s="226">
        <v>28.48</v>
      </c>
      <c r="AH111" s="84">
        <f t="shared" si="27"/>
        <v>72.3</v>
      </c>
      <c r="AI111" s="226">
        <v>16.12</v>
      </c>
      <c r="AJ111" s="226">
        <v>56.18</v>
      </c>
      <c r="AK111" s="78">
        <f t="shared" si="28"/>
        <v>9.0375</v>
      </c>
    </row>
    <row r="112" spans="1:37" s="22" customFormat="1" ht="15">
      <c r="A112" s="20">
        <f t="shared" si="29"/>
        <v>106</v>
      </c>
      <c r="B112" s="21" t="s">
        <v>59</v>
      </c>
      <c r="C112" s="21" t="s">
        <v>66</v>
      </c>
      <c r="D112" s="62">
        <v>12</v>
      </c>
      <c r="E112" s="62" t="s">
        <v>17</v>
      </c>
      <c r="F112" s="64">
        <f>'[1]МКД'!$H$43</f>
        <v>12</v>
      </c>
      <c r="G112" s="84">
        <f t="shared" si="30"/>
        <v>135.15870999999999</v>
      </c>
      <c r="H112" s="87">
        <v>43.13583</v>
      </c>
      <c r="I112" s="84">
        <v>92.02288</v>
      </c>
      <c r="J112" s="84">
        <f t="shared" si="31"/>
        <v>122.58993000000001</v>
      </c>
      <c r="K112" s="83">
        <v>42.06705</v>
      </c>
      <c r="L112" s="83">
        <v>80.52288</v>
      </c>
      <c r="M112" s="84">
        <f t="shared" si="32"/>
        <v>112.77239</v>
      </c>
      <c r="N112" s="84">
        <v>27.89111</v>
      </c>
      <c r="O112" s="84">
        <v>84.88128</v>
      </c>
      <c r="P112" s="84">
        <f t="shared" si="33"/>
        <v>100.77197000000001</v>
      </c>
      <c r="Q112" s="84">
        <v>27.39069</v>
      </c>
      <c r="R112" s="84">
        <v>73.38128</v>
      </c>
      <c r="S112" s="84">
        <f t="shared" si="34"/>
        <v>102.66677000000001</v>
      </c>
      <c r="T112" s="84">
        <v>29.285490000000003</v>
      </c>
      <c r="U112" s="84">
        <v>73.38128</v>
      </c>
      <c r="V112" s="84">
        <f t="shared" si="35"/>
        <v>96.82996</v>
      </c>
      <c r="W112" s="85">
        <v>31.17322</v>
      </c>
      <c r="X112" s="85">
        <v>65.65674</v>
      </c>
      <c r="Y112" s="84">
        <f t="shared" si="24"/>
        <v>83.44223</v>
      </c>
      <c r="Z112" s="228">
        <v>25.51003</v>
      </c>
      <c r="AA112" s="228">
        <v>57.932199999999995</v>
      </c>
      <c r="AB112" s="84">
        <f t="shared" si="25"/>
        <v>83.44223</v>
      </c>
      <c r="AC112" s="228">
        <v>25.51003</v>
      </c>
      <c r="AD112" s="228">
        <v>57.932199999999995</v>
      </c>
      <c r="AE112" s="84">
        <f t="shared" si="26"/>
        <v>64.73</v>
      </c>
      <c r="AF112" s="228">
        <v>25.52</v>
      </c>
      <c r="AG112" s="228">
        <v>39.21</v>
      </c>
      <c r="AH112" s="84">
        <f t="shared" si="27"/>
        <v>56.55</v>
      </c>
      <c r="AI112" s="228">
        <v>25.45</v>
      </c>
      <c r="AJ112" s="228">
        <v>31.1</v>
      </c>
      <c r="AK112" s="78">
        <f t="shared" si="28"/>
        <v>4.7124999999999995</v>
      </c>
    </row>
    <row r="113" spans="1:37" s="22" customFormat="1" ht="15">
      <c r="A113" s="20">
        <f t="shared" si="29"/>
        <v>107</v>
      </c>
      <c r="B113" s="21" t="s">
        <v>59</v>
      </c>
      <c r="C113" s="21" t="s">
        <v>62</v>
      </c>
      <c r="D113" s="62">
        <v>16</v>
      </c>
      <c r="E113" s="62"/>
      <c r="F113" s="64">
        <f>'[1]МКД'!$H$16</f>
        <v>16</v>
      </c>
      <c r="G113" s="84">
        <f t="shared" si="30"/>
        <v>111.40898999999999</v>
      </c>
      <c r="H113" s="87">
        <v>35.49031</v>
      </c>
      <c r="I113" s="84">
        <v>75.91868</v>
      </c>
      <c r="J113" s="84">
        <f t="shared" si="31"/>
        <v>112.7542</v>
      </c>
      <c r="K113" s="83">
        <v>39.33018</v>
      </c>
      <c r="L113" s="83">
        <v>73.42402</v>
      </c>
      <c r="M113" s="84">
        <f t="shared" si="32"/>
        <v>115.94567999999998</v>
      </c>
      <c r="N113" s="84">
        <v>42.94195</v>
      </c>
      <c r="O113" s="84">
        <v>73.00372999999999</v>
      </c>
      <c r="P113" s="84">
        <f t="shared" si="33"/>
        <v>110.99865</v>
      </c>
      <c r="Q113" s="84">
        <v>37.45281</v>
      </c>
      <c r="R113" s="84">
        <v>73.54584</v>
      </c>
      <c r="S113" s="84">
        <f t="shared" si="34"/>
        <v>107.13413000000001</v>
      </c>
      <c r="T113" s="84">
        <v>30.274669999999997</v>
      </c>
      <c r="U113" s="84">
        <v>76.85946000000001</v>
      </c>
      <c r="V113" s="84">
        <f t="shared" si="35"/>
        <v>96.65867</v>
      </c>
      <c r="W113" s="85">
        <v>34.78197</v>
      </c>
      <c r="X113" s="85">
        <v>61.8767</v>
      </c>
      <c r="Y113" s="84">
        <f t="shared" si="24"/>
        <v>92.82412</v>
      </c>
      <c r="Z113" s="228">
        <v>36.206559999999996</v>
      </c>
      <c r="AA113" s="228">
        <v>56.61756</v>
      </c>
      <c r="AB113" s="84">
        <f t="shared" si="25"/>
        <v>92.82412</v>
      </c>
      <c r="AC113" s="228">
        <v>36.206559999999996</v>
      </c>
      <c r="AD113" s="228">
        <v>56.61756</v>
      </c>
      <c r="AE113" s="84">
        <f t="shared" si="26"/>
        <v>46.61</v>
      </c>
      <c r="AF113" s="228">
        <v>0.44</v>
      </c>
      <c r="AG113" s="228">
        <v>46.17</v>
      </c>
      <c r="AH113" s="84">
        <f t="shared" si="27"/>
        <v>67.98</v>
      </c>
      <c r="AI113" s="228">
        <v>4.17</v>
      </c>
      <c r="AJ113" s="228">
        <v>63.81</v>
      </c>
      <c r="AK113" s="78">
        <f t="shared" si="28"/>
        <v>4.24875</v>
      </c>
    </row>
    <row r="114" spans="1:37" s="22" customFormat="1" ht="15">
      <c r="A114" s="20">
        <f t="shared" si="29"/>
        <v>108</v>
      </c>
      <c r="B114" s="21" t="s">
        <v>59</v>
      </c>
      <c r="C114" s="21" t="s">
        <v>58</v>
      </c>
      <c r="D114" s="62">
        <v>1</v>
      </c>
      <c r="E114" s="62" t="s">
        <v>18</v>
      </c>
      <c r="F114" s="64">
        <f>'[3]МКД'!$H$122</f>
        <v>12</v>
      </c>
      <c r="G114" s="84">
        <f t="shared" si="30"/>
        <v>66.67708</v>
      </c>
      <c r="H114" s="87">
        <v>66.361</v>
      </c>
      <c r="I114" s="84">
        <v>0.31607999999999997</v>
      </c>
      <c r="J114" s="84">
        <f t="shared" si="31"/>
        <v>70.08315</v>
      </c>
      <c r="K114" s="83">
        <v>69.6332</v>
      </c>
      <c r="L114" s="83">
        <v>0.44994999999999996</v>
      </c>
      <c r="M114" s="84">
        <f t="shared" si="32"/>
        <v>76.63282999999998</v>
      </c>
      <c r="N114" s="84">
        <v>76.26464999999999</v>
      </c>
      <c r="O114" s="84">
        <v>0.36818</v>
      </c>
      <c r="P114" s="84">
        <f t="shared" si="33"/>
        <v>82.41256</v>
      </c>
      <c r="Q114" s="84">
        <v>74.87438</v>
      </c>
      <c r="R114" s="84">
        <v>7.5381800000000005</v>
      </c>
      <c r="S114" s="84">
        <f t="shared" si="34"/>
        <v>86.69035</v>
      </c>
      <c r="T114" s="84">
        <v>80.67643</v>
      </c>
      <c r="U114" s="84">
        <v>6.01392</v>
      </c>
      <c r="V114" s="84">
        <f t="shared" si="35"/>
        <v>91.28178999999999</v>
      </c>
      <c r="W114" s="85">
        <v>86.13477999999999</v>
      </c>
      <c r="X114" s="85">
        <v>5.14701</v>
      </c>
      <c r="Y114" s="84">
        <f t="shared" si="24"/>
        <v>88.93663</v>
      </c>
      <c r="Z114" s="226">
        <v>83.42702</v>
      </c>
      <c r="AA114" s="226">
        <v>5.5096099999999995</v>
      </c>
      <c r="AB114" s="84">
        <f t="shared" si="25"/>
        <v>88.93663</v>
      </c>
      <c r="AC114" s="226">
        <v>83.42702</v>
      </c>
      <c r="AD114" s="226">
        <v>5.5096099999999995</v>
      </c>
      <c r="AE114" s="84">
        <f t="shared" si="26"/>
        <v>95.53999999999999</v>
      </c>
      <c r="AF114" s="226">
        <v>87.16</v>
      </c>
      <c r="AG114" s="226">
        <v>8.38</v>
      </c>
      <c r="AH114" s="84">
        <f t="shared" si="27"/>
        <v>91.25</v>
      </c>
      <c r="AI114" s="226">
        <v>84.51</v>
      </c>
      <c r="AJ114" s="226">
        <v>6.74</v>
      </c>
      <c r="AK114" s="78">
        <f t="shared" si="28"/>
        <v>7.604166666666667</v>
      </c>
    </row>
    <row r="115" spans="1:37" s="22" customFormat="1" ht="15">
      <c r="A115" s="20">
        <f t="shared" si="29"/>
        <v>109</v>
      </c>
      <c r="B115" s="21" t="s">
        <v>59</v>
      </c>
      <c r="C115" s="21" t="s">
        <v>72</v>
      </c>
      <c r="D115" s="62">
        <v>4</v>
      </c>
      <c r="E115" s="62"/>
      <c r="F115" s="12">
        <f>'[2]МКД'!$H$245</f>
        <v>12</v>
      </c>
      <c r="G115" s="84">
        <f t="shared" si="30"/>
        <v>120.59373</v>
      </c>
      <c r="H115" s="87">
        <v>119.72661</v>
      </c>
      <c r="I115" s="84">
        <v>0.86712</v>
      </c>
      <c r="J115" s="84">
        <f t="shared" si="31"/>
        <v>130.79316</v>
      </c>
      <c r="K115" s="83">
        <v>129.92604</v>
      </c>
      <c r="L115" s="83">
        <v>0.86712</v>
      </c>
      <c r="M115" s="84">
        <f t="shared" si="32"/>
        <v>136.14419999999998</v>
      </c>
      <c r="N115" s="84">
        <v>135.27707999999998</v>
      </c>
      <c r="O115" s="84">
        <v>0.86712</v>
      </c>
      <c r="P115" s="84">
        <f t="shared" si="33"/>
        <v>107.24525</v>
      </c>
      <c r="Q115" s="84">
        <v>107.10975</v>
      </c>
      <c r="R115" s="84">
        <v>0.1355</v>
      </c>
      <c r="S115" s="84">
        <f t="shared" si="34"/>
        <v>75.20699</v>
      </c>
      <c r="T115" s="84">
        <v>75.07149000000001</v>
      </c>
      <c r="U115" s="84">
        <v>0.1355</v>
      </c>
      <c r="V115" s="84">
        <f t="shared" si="35"/>
        <v>84.63416</v>
      </c>
      <c r="W115" s="85">
        <v>84.49866</v>
      </c>
      <c r="X115" s="85">
        <v>0.1355</v>
      </c>
      <c r="Y115" s="84">
        <f t="shared" si="24"/>
        <v>92.88485999999999</v>
      </c>
      <c r="Z115" s="228">
        <v>92.74936</v>
      </c>
      <c r="AA115" s="228">
        <v>0.1355</v>
      </c>
      <c r="AB115" s="84">
        <f t="shared" si="25"/>
        <v>92.88485999999999</v>
      </c>
      <c r="AC115" s="228">
        <v>92.74936</v>
      </c>
      <c r="AD115" s="228">
        <v>0.1355</v>
      </c>
      <c r="AE115" s="84">
        <f t="shared" si="26"/>
        <v>72.8</v>
      </c>
      <c r="AF115" s="228">
        <v>72.66</v>
      </c>
      <c r="AG115" s="228">
        <v>0.14</v>
      </c>
      <c r="AH115" s="84">
        <f t="shared" si="27"/>
        <v>77.46</v>
      </c>
      <c r="AI115" s="228">
        <v>77.46</v>
      </c>
      <c r="AJ115" s="228"/>
      <c r="AK115" s="78">
        <f t="shared" si="28"/>
        <v>6.454999999999999</v>
      </c>
    </row>
    <row r="116" spans="1:37" s="22" customFormat="1" ht="15">
      <c r="A116" s="20">
        <f t="shared" si="29"/>
        <v>110</v>
      </c>
      <c r="B116" s="21" t="s">
        <v>59</v>
      </c>
      <c r="C116" s="21" t="s">
        <v>64</v>
      </c>
      <c r="D116" s="62">
        <v>4</v>
      </c>
      <c r="E116" s="62"/>
      <c r="F116" s="64">
        <f>'[2]МКД'!$H$370</f>
        <v>12</v>
      </c>
      <c r="G116" s="84">
        <f t="shared" si="30"/>
        <v>81.02239</v>
      </c>
      <c r="H116" s="87">
        <v>81.02239</v>
      </c>
      <c r="I116" s="84">
        <v>0</v>
      </c>
      <c r="J116" s="84">
        <f t="shared" si="31"/>
        <v>87.69147</v>
      </c>
      <c r="K116" s="83">
        <v>87.69147</v>
      </c>
      <c r="L116" s="83">
        <v>0</v>
      </c>
      <c r="M116" s="84">
        <f t="shared" si="32"/>
        <v>70.85974</v>
      </c>
      <c r="N116" s="84">
        <v>70.85974</v>
      </c>
      <c r="O116" s="84">
        <v>0</v>
      </c>
      <c r="P116" s="84">
        <f t="shared" si="33"/>
        <v>79.96174</v>
      </c>
      <c r="Q116" s="84">
        <v>79.96174</v>
      </c>
      <c r="R116" s="84">
        <v>0</v>
      </c>
      <c r="S116" s="84">
        <f t="shared" si="34"/>
        <v>81.76284</v>
      </c>
      <c r="T116" s="84">
        <v>81.76284</v>
      </c>
      <c r="U116" s="84">
        <v>0</v>
      </c>
      <c r="V116" s="84">
        <f t="shared" si="35"/>
        <v>82.7176</v>
      </c>
      <c r="W116" s="85">
        <v>82.7176</v>
      </c>
      <c r="X116" s="85">
        <v>0</v>
      </c>
      <c r="Y116" s="84">
        <f t="shared" si="24"/>
        <v>65.94957000000001</v>
      </c>
      <c r="Z116" s="228">
        <v>65.94957000000001</v>
      </c>
      <c r="AA116" s="228">
        <v>0</v>
      </c>
      <c r="AB116" s="84">
        <f t="shared" si="25"/>
        <v>65.94957000000001</v>
      </c>
      <c r="AC116" s="228">
        <v>65.94957000000001</v>
      </c>
      <c r="AD116" s="228">
        <v>0</v>
      </c>
      <c r="AE116" s="84">
        <f t="shared" si="26"/>
        <v>64.7</v>
      </c>
      <c r="AF116" s="228">
        <v>64.7</v>
      </c>
      <c r="AG116" s="228">
        <v>0</v>
      </c>
      <c r="AH116" s="84">
        <f t="shared" si="27"/>
        <v>54.68</v>
      </c>
      <c r="AI116" s="228">
        <v>54.68</v>
      </c>
      <c r="AJ116" s="228"/>
      <c r="AK116" s="78">
        <f t="shared" si="28"/>
        <v>4.556666666666667</v>
      </c>
    </row>
    <row r="117" spans="1:37" s="22" customFormat="1" ht="15">
      <c r="A117" s="20">
        <f t="shared" si="29"/>
        <v>111</v>
      </c>
      <c r="B117" s="21" t="s">
        <v>59</v>
      </c>
      <c r="C117" s="21" t="s">
        <v>66</v>
      </c>
      <c r="D117" s="62">
        <v>13</v>
      </c>
      <c r="E117" s="62"/>
      <c r="F117" s="64">
        <f>'[1]МКД'!$H$44</f>
        <v>12</v>
      </c>
      <c r="G117" s="84">
        <f t="shared" si="30"/>
        <v>122.90126000000001</v>
      </c>
      <c r="H117" s="87">
        <v>33.42691000000001</v>
      </c>
      <c r="I117" s="84">
        <v>89.47435</v>
      </c>
      <c r="J117" s="84">
        <f t="shared" si="31"/>
        <v>139.84499</v>
      </c>
      <c r="K117" s="83">
        <v>32.33122</v>
      </c>
      <c r="L117" s="83">
        <v>107.51377000000001</v>
      </c>
      <c r="M117" s="84">
        <f t="shared" si="32"/>
        <v>158.73707</v>
      </c>
      <c r="N117" s="84">
        <v>36.74467</v>
      </c>
      <c r="O117" s="84">
        <v>121.99239999999999</v>
      </c>
      <c r="P117" s="84">
        <f t="shared" si="33"/>
        <v>135.29776</v>
      </c>
      <c r="Q117" s="84">
        <v>33.828540000000004</v>
      </c>
      <c r="R117" s="84">
        <v>101.46922</v>
      </c>
      <c r="S117" s="84">
        <f t="shared" si="34"/>
        <v>146.65612</v>
      </c>
      <c r="T117" s="84">
        <v>28.15459</v>
      </c>
      <c r="U117" s="84">
        <v>118.50153</v>
      </c>
      <c r="V117" s="84">
        <f t="shared" si="35"/>
        <v>81.89505</v>
      </c>
      <c r="W117" s="85">
        <v>31.91164</v>
      </c>
      <c r="X117" s="85">
        <v>49.983410000000006</v>
      </c>
      <c r="Y117" s="84">
        <f t="shared" si="24"/>
        <v>84.468</v>
      </c>
      <c r="Z117" s="228">
        <v>37.961330000000004</v>
      </c>
      <c r="AA117" s="228">
        <v>46.50667</v>
      </c>
      <c r="AB117" s="84">
        <f t="shared" si="25"/>
        <v>84.468</v>
      </c>
      <c r="AC117" s="228">
        <v>37.961330000000004</v>
      </c>
      <c r="AD117" s="228">
        <v>46.50667</v>
      </c>
      <c r="AE117" s="84">
        <f t="shared" si="26"/>
        <v>82.44999999999999</v>
      </c>
      <c r="AF117" s="228">
        <v>41.48</v>
      </c>
      <c r="AG117" s="228">
        <v>40.97</v>
      </c>
      <c r="AH117" s="84">
        <f t="shared" si="27"/>
        <v>77.94</v>
      </c>
      <c r="AI117" s="228">
        <v>37.02</v>
      </c>
      <c r="AJ117" s="228">
        <v>40.92</v>
      </c>
      <c r="AK117" s="78">
        <f t="shared" si="28"/>
        <v>6.495</v>
      </c>
    </row>
    <row r="118" spans="1:37" s="22" customFormat="1" ht="15">
      <c r="A118" s="20">
        <f t="shared" si="29"/>
        <v>112</v>
      </c>
      <c r="B118" s="21" t="s">
        <v>59</v>
      </c>
      <c r="C118" s="21" t="s">
        <v>49</v>
      </c>
      <c r="D118" s="62">
        <v>2</v>
      </c>
      <c r="E118" s="62"/>
      <c r="F118" s="65">
        <f>'[3]МКД'!$H$70</f>
        <v>12</v>
      </c>
      <c r="G118" s="84">
        <f t="shared" si="30"/>
        <v>60.49958</v>
      </c>
      <c r="H118" s="87">
        <v>50.6661</v>
      </c>
      <c r="I118" s="84">
        <v>9.83348</v>
      </c>
      <c r="J118" s="84">
        <f t="shared" si="31"/>
        <v>69.20705000000001</v>
      </c>
      <c r="K118" s="83">
        <v>50.10864</v>
      </c>
      <c r="L118" s="83">
        <v>19.09841</v>
      </c>
      <c r="M118" s="84">
        <f t="shared" si="32"/>
        <v>65.29376</v>
      </c>
      <c r="N118" s="84">
        <v>52.975480000000005</v>
      </c>
      <c r="O118" s="84">
        <v>12.318280000000001</v>
      </c>
      <c r="P118" s="84">
        <f t="shared" si="33"/>
        <v>82.24645</v>
      </c>
      <c r="Q118" s="84">
        <v>51.41477</v>
      </c>
      <c r="R118" s="84">
        <v>30.83168</v>
      </c>
      <c r="S118" s="84">
        <f t="shared" si="34"/>
        <v>79.38426</v>
      </c>
      <c r="T118" s="84">
        <v>52.770849999999996</v>
      </c>
      <c r="U118" s="84">
        <v>26.61341</v>
      </c>
      <c r="V118" s="84">
        <f t="shared" si="35"/>
        <v>81.45296</v>
      </c>
      <c r="W118" s="85">
        <v>54.15267</v>
      </c>
      <c r="X118" s="85">
        <v>27.30029</v>
      </c>
      <c r="Y118" s="84">
        <f t="shared" si="24"/>
        <v>81.0427</v>
      </c>
      <c r="Z118" s="228">
        <v>54.46639</v>
      </c>
      <c r="AA118" s="228">
        <v>26.576310000000003</v>
      </c>
      <c r="AB118" s="84">
        <f t="shared" si="25"/>
        <v>81.0427</v>
      </c>
      <c r="AC118" s="228">
        <v>54.46639</v>
      </c>
      <c r="AD118" s="228">
        <v>26.576310000000003</v>
      </c>
      <c r="AE118" s="84">
        <f t="shared" si="26"/>
        <v>104.89</v>
      </c>
      <c r="AF118" s="228">
        <v>58.92</v>
      </c>
      <c r="AG118" s="228">
        <v>45.97</v>
      </c>
      <c r="AH118" s="84">
        <f t="shared" si="27"/>
        <v>27.959999999999997</v>
      </c>
      <c r="AI118" s="228">
        <v>58.4</v>
      </c>
      <c r="AJ118" s="228">
        <v>-30.44</v>
      </c>
      <c r="AK118" s="78">
        <f t="shared" si="28"/>
        <v>2.3299999999999996</v>
      </c>
    </row>
    <row r="119" spans="1:37" s="22" customFormat="1" ht="15">
      <c r="A119" s="20">
        <f t="shared" si="29"/>
        <v>113</v>
      </c>
      <c r="B119" s="21" t="s">
        <v>59</v>
      </c>
      <c r="C119" s="21" t="s">
        <v>65</v>
      </c>
      <c r="D119" s="62">
        <v>3</v>
      </c>
      <c r="E119" s="62"/>
      <c r="F119" s="64">
        <f>'[1]МКД'!$H$37</f>
        <v>8</v>
      </c>
      <c r="G119" s="84">
        <f t="shared" si="30"/>
        <v>151.01973</v>
      </c>
      <c r="H119" s="87">
        <v>151.01973</v>
      </c>
      <c r="I119" s="84">
        <v>0</v>
      </c>
      <c r="J119" s="84">
        <f t="shared" si="31"/>
        <v>65.92741000000001</v>
      </c>
      <c r="K119" s="83">
        <v>65.92741000000001</v>
      </c>
      <c r="L119" s="83">
        <v>0</v>
      </c>
      <c r="M119" s="84">
        <f t="shared" si="32"/>
        <v>72.53989999999999</v>
      </c>
      <c r="N119" s="84">
        <v>72.53989999999999</v>
      </c>
      <c r="O119" s="84">
        <v>0</v>
      </c>
      <c r="P119" s="84">
        <f t="shared" si="33"/>
        <v>74.96825</v>
      </c>
      <c r="Q119" s="84">
        <v>72.08655</v>
      </c>
      <c r="R119" s="84">
        <v>2.8817</v>
      </c>
      <c r="S119" s="84">
        <f t="shared" si="34"/>
        <v>76.92577</v>
      </c>
      <c r="T119" s="84">
        <v>75.81647</v>
      </c>
      <c r="U119" s="84">
        <v>1.1093</v>
      </c>
      <c r="V119" s="84">
        <f t="shared" si="35"/>
        <v>80.38755</v>
      </c>
      <c r="W119" s="85">
        <v>75.66229</v>
      </c>
      <c r="X119" s="85">
        <v>4.7252600000000005</v>
      </c>
      <c r="Y119" s="84">
        <f t="shared" si="24"/>
        <v>86.28062</v>
      </c>
      <c r="Z119" s="228">
        <v>80.86375</v>
      </c>
      <c r="AA119" s="228">
        <v>5.41687</v>
      </c>
      <c r="AB119" s="84">
        <f t="shared" si="25"/>
        <v>86.28062</v>
      </c>
      <c r="AC119" s="228">
        <v>80.86375</v>
      </c>
      <c r="AD119" s="228">
        <v>5.41687</v>
      </c>
      <c r="AE119" s="84">
        <f t="shared" si="26"/>
        <v>82.11999999999999</v>
      </c>
      <c r="AF119" s="228">
        <v>77.96</v>
      </c>
      <c r="AG119" s="228">
        <v>4.16</v>
      </c>
      <c r="AH119" s="84">
        <f t="shared" si="27"/>
        <v>83.9</v>
      </c>
      <c r="AI119" s="228">
        <v>80.43</v>
      </c>
      <c r="AJ119" s="228">
        <v>3.47</v>
      </c>
      <c r="AK119" s="78">
        <f t="shared" si="28"/>
        <v>10.4875</v>
      </c>
    </row>
    <row r="120" spans="1:37" s="22" customFormat="1" ht="15">
      <c r="A120" s="20">
        <f t="shared" si="29"/>
        <v>114</v>
      </c>
      <c r="B120" s="21" t="s">
        <v>59</v>
      </c>
      <c r="C120" s="21" t="s">
        <v>21</v>
      </c>
      <c r="D120" s="62">
        <v>5</v>
      </c>
      <c r="E120" s="62"/>
      <c r="F120" s="64">
        <f>'[1]МКД'!$H$27</f>
        <v>8</v>
      </c>
      <c r="G120" s="84">
        <f t="shared" si="30"/>
        <v>49.30859</v>
      </c>
      <c r="H120" s="87">
        <v>11.215969999999999</v>
      </c>
      <c r="I120" s="84">
        <v>38.092620000000004</v>
      </c>
      <c r="J120" s="84">
        <f t="shared" si="31"/>
        <v>51.83098</v>
      </c>
      <c r="K120" s="83">
        <v>13.911629999999999</v>
      </c>
      <c r="L120" s="83">
        <v>37.91935</v>
      </c>
      <c r="M120" s="84">
        <f t="shared" si="32"/>
        <v>63.968199999999996</v>
      </c>
      <c r="N120" s="84">
        <v>20.54968</v>
      </c>
      <c r="O120" s="84">
        <v>43.418519999999994</v>
      </c>
      <c r="P120" s="84">
        <f t="shared" si="33"/>
        <v>75.42178</v>
      </c>
      <c r="Q120" s="84">
        <v>18.78768</v>
      </c>
      <c r="R120" s="84">
        <v>56.6341</v>
      </c>
      <c r="S120" s="84">
        <f t="shared" si="34"/>
        <v>76.03324</v>
      </c>
      <c r="T120" s="84">
        <v>18.728150000000003</v>
      </c>
      <c r="U120" s="84">
        <v>57.30509</v>
      </c>
      <c r="V120" s="84">
        <f t="shared" si="35"/>
        <v>77.75074000000001</v>
      </c>
      <c r="W120" s="85">
        <v>16.08209</v>
      </c>
      <c r="X120" s="85">
        <v>61.66865</v>
      </c>
      <c r="Y120" s="84">
        <f t="shared" si="24"/>
        <v>57.68755</v>
      </c>
      <c r="Z120" s="228">
        <v>12.87676</v>
      </c>
      <c r="AA120" s="228">
        <v>44.810790000000004</v>
      </c>
      <c r="AB120" s="84">
        <f t="shared" si="25"/>
        <v>57.68755</v>
      </c>
      <c r="AC120" s="228">
        <v>12.87676</v>
      </c>
      <c r="AD120" s="228">
        <v>44.810790000000004</v>
      </c>
      <c r="AE120" s="84">
        <f t="shared" si="26"/>
        <v>36.93</v>
      </c>
      <c r="AF120" s="228">
        <v>17.22</v>
      </c>
      <c r="AG120" s="228">
        <v>19.71</v>
      </c>
      <c r="AH120" s="84">
        <f t="shared" si="27"/>
        <v>59.470000000000006</v>
      </c>
      <c r="AI120" s="228">
        <v>12.88</v>
      </c>
      <c r="AJ120" s="228">
        <v>46.59</v>
      </c>
      <c r="AK120" s="78">
        <f t="shared" si="28"/>
        <v>7.433750000000001</v>
      </c>
    </row>
    <row r="121" spans="1:37" s="22" customFormat="1" ht="15">
      <c r="A121" s="20">
        <f t="shared" si="29"/>
        <v>115</v>
      </c>
      <c r="B121" s="21" t="s">
        <v>59</v>
      </c>
      <c r="C121" s="21" t="s">
        <v>16</v>
      </c>
      <c r="D121" s="62">
        <v>52</v>
      </c>
      <c r="E121" s="62"/>
      <c r="F121" s="64">
        <v>12</v>
      </c>
      <c r="G121" s="84">
        <f t="shared" si="30"/>
        <v>83.86398</v>
      </c>
      <c r="H121" s="87">
        <v>71.68901</v>
      </c>
      <c r="I121" s="84">
        <v>12.17497</v>
      </c>
      <c r="J121" s="84">
        <f t="shared" si="31"/>
        <v>83.07679</v>
      </c>
      <c r="K121" s="83">
        <v>65.27154</v>
      </c>
      <c r="L121" s="83">
        <v>17.80525</v>
      </c>
      <c r="M121" s="84">
        <f t="shared" si="32"/>
        <v>60.25347</v>
      </c>
      <c r="N121" s="84">
        <v>44.30477</v>
      </c>
      <c r="O121" s="84">
        <v>15.9487</v>
      </c>
      <c r="P121" s="84">
        <f t="shared" si="33"/>
        <v>74.52717999999999</v>
      </c>
      <c r="Q121" s="84">
        <v>42.42359</v>
      </c>
      <c r="R121" s="84">
        <v>32.10359</v>
      </c>
      <c r="S121" s="84">
        <f t="shared" si="34"/>
        <v>79.37718000000001</v>
      </c>
      <c r="T121" s="84">
        <v>46.16346</v>
      </c>
      <c r="U121" s="84">
        <v>33.21372</v>
      </c>
      <c r="V121" s="84">
        <f t="shared" si="35"/>
        <v>76.58304</v>
      </c>
      <c r="W121" s="85">
        <v>47.572269999999996</v>
      </c>
      <c r="X121" s="85">
        <v>29.01077</v>
      </c>
      <c r="Y121" s="84">
        <f t="shared" si="24"/>
        <v>93.68366</v>
      </c>
      <c r="Z121" s="228">
        <v>53.70731</v>
      </c>
      <c r="AA121" s="228">
        <v>39.97635</v>
      </c>
      <c r="AB121" s="84">
        <f t="shared" si="25"/>
        <v>93.68366</v>
      </c>
      <c r="AC121" s="228">
        <v>53.70731</v>
      </c>
      <c r="AD121" s="228">
        <v>39.97635</v>
      </c>
      <c r="AE121" s="84">
        <f t="shared" si="26"/>
        <v>98.74</v>
      </c>
      <c r="AF121" s="228">
        <v>63.12</v>
      </c>
      <c r="AG121" s="228">
        <v>35.62</v>
      </c>
      <c r="AH121" s="84">
        <f t="shared" si="27"/>
        <v>115.6</v>
      </c>
      <c r="AI121" s="228">
        <v>71.07</v>
      </c>
      <c r="AJ121" s="228">
        <v>44.53</v>
      </c>
      <c r="AK121" s="78">
        <f t="shared" si="28"/>
        <v>9.633333333333333</v>
      </c>
    </row>
    <row r="122" spans="1:37" s="22" customFormat="1" ht="15">
      <c r="A122" s="20">
        <f t="shared" si="29"/>
        <v>116</v>
      </c>
      <c r="B122" s="21" t="s">
        <v>59</v>
      </c>
      <c r="C122" s="21" t="s">
        <v>16</v>
      </c>
      <c r="D122" s="62">
        <v>47</v>
      </c>
      <c r="E122" s="62" t="s">
        <v>17</v>
      </c>
      <c r="F122" s="64">
        <f>'[1]МКД'!$H$53</f>
        <v>12</v>
      </c>
      <c r="G122" s="84">
        <f t="shared" si="30"/>
        <v>61.20136</v>
      </c>
      <c r="H122" s="87">
        <v>61.03535</v>
      </c>
      <c r="I122" s="84">
        <v>0.16601</v>
      </c>
      <c r="J122" s="84">
        <f t="shared" si="31"/>
        <v>9.04103</v>
      </c>
      <c r="K122" s="83">
        <v>8.63481</v>
      </c>
      <c r="L122" s="83">
        <v>0.40622</v>
      </c>
      <c r="M122" s="84">
        <f t="shared" si="32"/>
        <v>25.24373</v>
      </c>
      <c r="N122" s="84">
        <v>24.74698</v>
      </c>
      <c r="O122" s="84">
        <v>0.49675</v>
      </c>
      <c r="P122" s="84">
        <f t="shared" si="33"/>
        <v>41.888909999999996</v>
      </c>
      <c r="Q122" s="84">
        <v>29.425259999999998</v>
      </c>
      <c r="R122" s="84">
        <v>12.46365</v>
      </c>
      <c r="S122" s="84">
        <f t="shared" si="34"/>
        <v>67.42456</v>
      </c>
      <c r="T122" s="84">
        <v>51.14939</v>
      </c>
      <c r="U122" s="84">
        <v>16.27517</v>
      </c>
      <c r="V122" s="84">
        <f t="shared" si="35"/>
        <v>66.25424</v>
      </c>
      <c r="W122" s="85">
        <v>54.67017</v>
      </c>
      <c r="X122" s="85">
        <v>11.58407</v>
      </c>
      <c r="Y122" s="84">
        <f t="shared" si="24"/>
        <v>71.04246</v>
      </c>
      <c r="Z122" s="228">
        <v>57.916410000000006</v>
      </c>
      <c r="AA122" s="228">
        <v>13.12605</v>
      </c>
      <c r="AB122" s="84">
        <f t="shared" si="25"/>
        <v>71.04246</v>
      </c>
      <c r="AC122" s="228">
        <v>57.916410000000006</v>
      </c>
      <c r="AD122" s="228">
        <v>13.12605</v>
      </c>
      <c r="AE122" s="84">
        <f t="shared" si="26"/>
        <v>57.81</v>
      </c>
      <c r="AF122" s="228">
        <v>39.39</v>
      </c>
      <c r="AG122" s="228">
        <v>18.42</v>
      </c>
      <c r="AH122" s="84">
        <f t="shared" si="27"/>
        <v>72.82</v>
      </c>
      <c r="AI122" s="228">
        <v>51.72</v>
      </c>
      <c r="AJ122" s="228">
        <v>21.1</v>
      </c>
      <c r="AK122" s="78">
        <f t="shared" si="28"/>
        <v>6.0683333333333325</v>
      </c>
    </row>
    <row r="123" spans="1:37" s="22" customFormat="1" ht="15">
      <c r="A123" s="20">
        <f t="shared" si="29"/>
        <v>117</v>
      </c>
      <c r="B123" s="21" t="s">
        <v>59</v>
      </c>
      <c r="C123" s="21" t="s">
        <v>16</v>
      </c>
      <c r="D123" s="62">
        <v>53</v>
      </c>
      <c r="E123" s="62"/>
      <c r="F123" s="64">
        <f>'[1]МКД'!$H$58</f>
        <v>12</v>
      </c>
      <c r="G123" s="84">
        <f t="shared" si="30"/>
        <v>57.82464</v>
      </c>
      <c r="H123" s="87">
        <v>57.29679</v>
      </c>
      <c r="I123" s="84">
        <v>0.52785</v>
      </c>
      <c r="J123" s="84">
        <f t="shared" si="31"/>
        <v>57.05987</v>
      </c>
      <c r="K123" s="83">
        <v>56.37697</v>
      </c>
      <c r="L123" s="83">
        <v>0.6829</v>
      </c>
      <c r="M123" s="84">
        <f t="shared" si="32"/>
        <v>65.47023999999999</v>
      </c>
      <c r="N123" s="84">
        <v>64.69326</v>
      </c>
      <c r="O123" s="84">
        <v>0.77698</v>
      </c>
      <c r="P123" s="84">
        <f t="shared" si="33"/>
        <v>72.38325</v>
      </c>
      <c r="Q123" s="84">
        <v>60.24718</v>
      </c>
      <c r="R123" s="84">
        <v>12.13607</v>
      </c>
      <c r="S123" s="84">
        <f t="shared" si="34"/>
        <v>62.22453</v>
      </c>
      <c r="T123" s="84">
        <v>52.90018</v>
      </c>
      <c r="U123" s="84">
        <v>9.32435</v>
      </c>
      <c r="V123" s="84">
        <f t="shared" si="35"/>
        <v>64.20949</v>
      </c>
      <c r="W123" s="85">
        <v>53.505480000000006</v>
      </c>
      <c r="X123" s="85">
        <v>10.70401</v>
      </c>
      <c r="Y123" s="84">
        <f t="shared" si="24"/>
        <v>66.63214</v>
      </c>
      <c r="Z123" s="228">
        <v>55.41821</v>
      </c>
      <c r="AA123" s="228">
        <v>11.21393</v>
      </c>
      <c r="AB123" s="84">
        <f t="shared" si="25"/>
        <v>66.63214</v>
      </c>
      <c r="AC123" s="228">
        <v>55.41821</v>
      </c>
      <c r="AD123" s="228">
        <v>11.21393</v>
      </c>
      <c r="AE123" s="84">
        <f t="shared" si="26"/>
        <v>70.56</v>
      </c>
      <c r="AF123" s="228">
        <v>60.2</v>
      </c>
      <c r="AG123" s="228">
        <v>10.36</v>
      </c>
      <c r="AH123" s="84">
        <f t="shared" si="27"/>
        <v>66.83</v>
      </c>
      <c r="AI123" s="228">
        <v>59.29</v>
      </c>
      <c r="AJ123" s="228">
        <v>7.54</v>
      </c>
      <c r="AK123" s="78">
        <f t="shared" si="28"/>
        <v>5.569166666666667</v>
      </c>
    </row>
    <row r="124" spans="1:37" s="22" customFormat="1" ht="15">
      <c r="A124" s="20">
        <f t="shared" si="29"/>
        <v>118</v>
      </c>
      <c r="B124" s="21" t="s">
        <v>59</v>
      </c>
      <c r="C124" s="21" t="s">
        <v>75</v>
      </c>
      <c r="D124" s="62">
        <v>8</v>
      </c>
      <c r="E124" s="62" t="s">
        <v>17</v>
      </c>
      <c r="F124" s="64">
        <f>'[3]МКД'!$H$137</f>
        <v>11</v>
      </c>
      <c r="G124" s="84">
        <f t="shared" si="30"/>
        <v>41.85693</v>
      </c>
      <c r="H124" s="87">
        <v>40.38265</v>
      </c>
      <c r="I124" s="84">
        <v>1.47428</v>
      </c>
      <c r="J124" s="84">
        <f t="shared" si="31"/>
        <v>50.880469999999995</v>
      </c>
      <c r="K124" s="84">
        <v>47.858599999999996</v>
      </c>
      <c r="L124" s="84">
        <v>3.02187</v>
      </c>
      <c r="M124" s="84">
        <f t="shared" si="32"/>
        <v>54.54431</v>
      </c>
      <c r="N124" s="84">
        <v>51.35492</v>
      </c>
      <c r="O124" s="84">
        <v>3.18939</v>
      </c>
      <c r="P124" s="84">
        <f t="shared" si="33"/>
        <v>63.41004</v>
      </c>
      <c r="Q124" s="84">
        <v>53.07193</v>
      </c>
      <c r="R124" s="84">
        <v>10.33811</v>
      </c>
      <c r="S124" s="84">
        <f t="shared" si="34"/>
        <v>64.16193</v>
      </c>
      <c r="T124" s="84">
        <v>52.911739999999995</v>
      </c>
      <c r="U124" s="84">
        <v>11.25019</v>
      </c>
      <c r="V124" s="84">
        <f t="shared" si="35"/>
        <v>63.22139</v>
      </c>
      <c r="W124" s="85">
        <v>56.74226</v>
      </c>
      <c r="X124" s="85">
        <v>6.4791300000000005</v>
      </c>
      <c r="Y124" s="84">
        <f t="shared" si="24"/>
        <v>61.48259</v>
      </c>
      <c r="Z124" s="226">
        <v>53.985</v>
      </c>
      <c r="AA124" s="226">
        <v>7.49759</v>
      </c>
      <c r="AB124" s="84">
        <f t="shared" si="25"/>
        <v>61.48259</v>
      </c>
      <c r="AC124" s="226">
        <v>53.985</v>
      </c>
      <c r="AD124" s="226">
        <v>7.49759</v>
      </c>
      <c r="AE124" s="84">
        <f t="shared" si="26"/>
        <v>65.14</v>
      </c>
      <c r="AF124" s="226">
        <v>56.23</v>
      </c>
      <c r="AG124" s="226">
        <v>8.91</v>
      </c>
      <c r="AH124" s="84">
        <f t="shared" si="27"/>
        <v>68.61</v>
      </c>
      <c r="AI124" s="226">
        <v>60.09</v>
      </c>
      <c r="AJ124" s="226">
        <v>8.52</v>
      </c>
      <c r="AK124" s="78">
        <f t="shared" si="28"/>
        <v>6.237272727272727</v>
      </c>
    </row>
    <row r="125" spans="1:37" s="22" customFormat="1" ht="15">
      <c r="A125" s="20">
        <f t="shared" si="29"/>
        <v>119</v>
      </c>
      <c r="B125" s="21" t="s">
        <v>59</v>
      </c>
      <c r="C125" s="21" t="s">
        <v>73</v>
      </c>
      <c r="D125" s="62">
        <v>6</v>
      </c>
      <c r="E125" s="62"/>
      <c r="F125" s="64">
        <f>'[3]МКД'!$H$129</f>
        <v>8</v>
      </c>
      <c r="G125" s="84">
        <f t="shared" si="30"/>
        <v>117.93022</v>
      </c>
      <c r="H125" s="87">
        <v>116.23402</v>
      </c>
      <c r="I125" s="84">
        <v>1.6962000000000002</v>
      </c>
      <c r="J125" s="84">
        <f t="shared" si="31"/>
        <v>105.22962</v>
      </c>
      <c r="K125" s="80">
        <v>103.42304</v>
      </c>
      <c r="L125" s="80">
        <v>1.8065799999999999</v>
      </c>
      <c r="M125" s="84">
        <f t="shared" si="32"/>
        <v>104.22478</v>
      </c>
      <c r="N125" s="84">
        <v>102.35198</v>
      </c>
      <c r="O125" s="84">
        <v>1.8728</v>
      </c>
      <c r="P125" s="84">
        <f t="shared" si="33"/>
        <v>71.56842</v>
      </c>
      <c r="Q125" s="84">
        <v>61.70297</v>
      </c>
      <c r="R125" s="84">
        <v>9.865450000000001</v>
      </c>
      <c r="S125" s="84">
        <f t="shared" si="34"/>
        <v>71.77846</v>
      </c>
      <c r="T125" s="84">
        <v>58.45377</v>
      </c>
      <c r="U125" s="84">
        <v>13.32469</v>
      </c>
      <c r="V125" s="84">
        <f t="shared" si="35"/>
        <v>63.19751</v>
      </c>
      <c r="W125" s="85">
        <v>57.55053</v>
      </c>
      <c r="X125" s="85">
        <v>5.646979999999999</v>
      </c>
      <c r="Y125" s="84">
        <f t="shared" si="24"/>
        <v>65.90127</v>
      </c>
      <c r="Z125" s="226">
        <v>56.92703</v>
      </c>
      <c r="AA125" s="226">
        <v>8.97424</v>
      </c>
      <c r="AB125" s="84">
        <f t="shared" si="25"/>
        <v>65.90127</v>
      </c>
      <c r="AC125" s="226">
        <v>56.92703</v>
      </c>
      <c r="AD125" s="226">
        <v>8.97424</v>
      </c>
      <c r="AE125" s="84">
        <f t="shared" si="26"/>
        <v>74.3</v>
      </c>
      <c r="AF125" s="226">
        <v>60.48</v>
      </c>
      <c r="AG125" s="226">
        <v>13.82</v>
      </c>
      <c r="AH125" s="84">
        <f t="shared" si="27"/>
        <v>72.98</v>
      </c>
      <c r="AI125" s="226">
        <v>61.57</v>
      </c>
      <c r="AJ125" s="226">
        <v>11.41</v>
      </c>
      <c r="AK125" s="78">
        <f t="shared" si="28"/>
        <v>9.1225</v>
      </c>
    </row>
    <row r="126" spans="1:37" s="22" customFormat="1" ht="15">
      <c r="A126" s="20">
        <f t="shared" si="29"/>
        <v>120</v>
      </c>
      <c r="B126" s="21" t="s">
        <v>59</v>
      </c>
      <c r="C126" s="21" t="s">
        <v>70</v>
      </c>
      <c r="D126" s="62">
        <v>9</v>
      </c>
      <c r="E126" s="62"/>
      <c r="F126" s="64">
        <f>'[3]МКД'!$H$103</f>
        <v>4</v>
      </c>
      <c r="G126" s="84">
        <f t="shared" si="30"/>
        <v>61.43519</v>
      </c>
      <c r="H126" s="87">
        <v>5.85178</v>
      </c>
      <c r="I126" s="84">
        <v>55.58341</v>
      </c>
      <c r="J126" s="84">
        <f t="shared" si="31"/>
        <v>66.80842</v>
      </c>
      <c r="K126" s="83">
        <v>7.44625</v>
      </c>
      <c r="L126" s="83">
        <v>59.36217</v>
      </c>
      <c r="M126" s="84">
        <f t="shared" si="32"/>
        <v>71.01354</v>
      </c>
      <c r="N126" s="84">
        <v>11.93674</v>
      </c>
      <c r="O126" s="84">
        <v>59.076800000000006</v>
      </c>
      <c r="P126" s="84">
        <f t="shared" si="33"/>
        <v>85.46659000000001</v>
      </c>
      <c r="Q126" s="84">
        <v>13.08468</v>
      </c>
      <c r="R126" s="84">
        <v>72.38191</v>
      </c>
      <c r="S126" s="84">
        <f t="shared" si="34"/>
        <v>68.70131</v>
      </c>
      <c r="T126" s="84">
        <v>13.120940000000001</v>
      </c>
      <c r="U126" s="84">
        <v>55.58037</v>
      </c>
      <c r="V126" s="84">
        <f t="shared" si="35"/>
        <v>61.92356</v>
      </c>
      <c r="W126" s="85">
        <v>14.72933</v>
      </c>
      <c r="X126" s="85">
        <v>47.194230000000005</v>
      </c>
      <c r="Y126" s="84">
        <f t="shared" si="24"/>
        <v>54.234939999999995</v>
      </c>
      <c r="Z126" s="228">
        <v>9.23076</v>
      </c>
      <c r="AA126" s="228">
        <v>45.00418</v>
      </c>
      <c r="AB126" s="84">
        <f t="shared" si="25"/>
        <v>54.234939999999995</v>
      </c>
      <c r="AC126" s="228">
        <v>9.23076</v>
      </c>
      <c r="AD126" s="228">
        <v>45.00418</v>
      </c>
      <c r="AE126" s="84">
        <f t="shared" si="26"/>
        <v>57.8</v>
      </c>
      <c r="AF126" s="228">
        <v>14.64</v>
      </c>
      <c r="AG126" s="228">
        <v>43.16</v>
      </c>
      <c r="AH126" s="84">
        <f t="shared" si="27"/>
        <v>52.42999999999999</v>
      </c>
      <c r="AI126" s="228">
        <v>9.27</v>
      </c>
      <c r="AJ126" s="228">
        <v>43.16</v>
      </c>
      <c r="AK126" s="78">
        <f t="shared" si="28"/>
        <v>13.107499999999998</v>
      </c>
    </row>
    <row r="127" spans="1:37" s="22" customFormat="1" ht="15">
      <c r="A127" s="20">
        <f t="shared" si="29"/>
        <v>121</v>
      </c>
      <c r="B127" s="21" t="s">
        <v>59</v>
      </c>
      <c r="C127" s="21" t="s">
        <v>21</v>
      </c>
      <c r="D127" s="62">
        <v>3</v>
      </c>
      <c r="E127" s="62"/>
      <c r="F127" s="64">
        <f>'[1]МКД'!$H$26</f>
        <v>5</v>
      </c>
      <c r="G127" s="84">
        <f t="shared" si="30"/>
        <v>311.11843</v>
      </c>
      <c r="H127" s="87">
        <v>117.01638</v>
      </c>
      <c r="I127" s="84">
        <v>194.10205</v>
      </c>
      <c r="J127" s="84">
        <f t="shared" si="31"/>
        <v>322.04922</v>
      </c>
      <c r="K127" s="83">
        <v>116.39267</v>
      </c>
      <c r="L127" s="83">
        <v>205.65654999999998</v>
      </c>
      <c r="M127" s="84">
        <f t="shared" si="32"/>
        <v>327.46767</v>
      </c>
      <c r="N127" s="84">
        <v>121.1455</v>
      </c>
      <c r="O127" s="84">
        <v>206.32217</v>
      </c>
      <c r="P127" s="84">
        <f t="shared" si="33"/>
        <v>62.1239</v>
      </c>
      <c r="Q127" s="84">
        <v>10.886569999999999</v>
      </c>
      <c r="R127" s="84">
        <v>51.23733</v>
      </c>
      <c r="S127" s="84">
        <f t="shared" si="34"/>
        <v>64.20362</v>
      </c>
      <c r="T127" s="84">
        <v>10.886569999999999</v>
      </c>
      <c r="U127" s="84">
        <v>53.31705</v>
      </c>
      <c r="V127" s="84">
        <f t="shared" si="35"/>
        <v>61.274730000000005</v>
      </c>
      <c r="W127" s="85">
        <v>10.886569999999999</v>
      </c>
      <c r="X127" s="85">
        <v>50.388160000000006</v>
      </c>
      <c r="Y127" s="84">
        <f t="shared" si="24"/>
        <v>62.83685</v>
      </c>
      <c r="Z127" s="228">
        <v>10.886569999999999</v>
      </c>
      <c r="AA127" s="228">
        <v>51.95028</v>
      </c>
      <c r="AB127" s="84">
        <f t="shared" si="25"/>
        <v>62.83685</v>
      </c>
      <c r="AC127" s="228">
        <v>10.886569999999999</v>
      </c>
      <c r="AD127" s="228">
        <v>51.95028</v>
      </c>
      <c r="AE127" s="84">
        <f t="shared" si="26"/>
        <v>30.04</v>
      </c>
      <c r="AF127" s="228">
        <v>10.89</v>
      </c>
      <c r="AG127" s="228">
        <v>19.15</v>
      </c>
      <c r="AH127" s="84">
        <f t="shared" si="27"/>
        <v>53.769999999999996</v>
      </c>
      <c r="AI127" s="228">
        <v>9.26</v>
      </c>
      <c r="AJ127" s="228">
        <v>44.51</v>
      </c>
      <c r="AK127" s="78">
        <f t="shared" si="28"/>
        <v>10.754</v>
      </c>
    </row>
    <row r="128" spans="1:37" s="22" customFormat="1" ht="15">
      <c r="A128" s="20">
        <f t="shared" si="29"/>
        <v>122</v>
      </c>
      <c r="B128" s="21" t="s">
        <v>59</v>
      </c>
      <c r="C128" s="21" t="s">
        <v>58</v>
      </c>
      <c r="D128" s="62">
        <v>9</v>
      </c>
      <c r="E128" s="62" t="s">
        <v>17</v>
      </c>
      <c r="F128" s="64">
        <f>'[3]МКД'!$H$125</f>
        <v>12</v>
      </c>
      <c r="G128" s="84">
        <f t="shared" si="30"/>
        <v>50.4102</v>
      </c>
      <c r="H128" s="87">
        <v>44.39692</v>
      </c>
      <c r="I128" s="84">
        <v>6.01328</v>
      </c>
      <c r="J128" s="84">
        <f t="shared" si="31"/>
        <v>51.61203</v>
      </c>
      <c r="K128" s="83">
        <v>43.60064</v>
      </c>
      <c r="L128" s="83">
        <v>8.01139</v>
      </c>
      <c r="M128" s="84">
        <f t="shared" si="32"/>
        <v>56.585350000000005</v>
      </c>
      <c r="N128" s="84">
        <v>49.47158</v>
      </c>
      <c r="O128" s="84">
        <v>7.113770000000001</v>
      </c>
      <c r="P128" s="84">
        <f t="shared" si="33"/>
        <v>65.84133</v>
      </c>
      <c r="Q128" s="84">
        <v>46.40407</v>
      </c>
      <c r="R128" s="84">
        <v>19.43726</v>
      </c>
      <c r="S128" s="84">
        <f t="shared" si="34"/>
        <v>62.46727</v>
      </c>
      <c r="T128" s="84">
        <v>45.81032</v>
      </c>
      <c r="U128" s="84">
        <v>16.656950000000002</v>
      </c>
      <c r="V128" s="84">
        <f t="shared" si="35"/>
        <v>60.98301000000001</v>
      </c>
      <c r="W128" s="85">
        <v>48.421440000000004</v>
      </c>
      <c r="X128" s="85">
        <v>12.56157</v>
      </c>
      <c r="Y128" s="84">
        <f t="shared" si="24"/>
        <v>67.18408</v>
      </c>
      <c r="Z128" s="226">
        <v>51.06264</v>
      </c>
      <c r="AA128" s="226">
        <v>16.12144</v>
      </c>
      <c r="AB128" s="84">
        <f t="shared" si="25"/>
        <v>67.18408</v>
      </c>
      <c r="AC128" s="226">
        <v>51.06264</v>
      </c>
      <c r="AD128" s="226">
        <v>16.12144</v>
      </c>
      <c r="AE128" s="84">
        <f t="shared" si="26"/>
        <v>57.69</v>
      </c>
      <c r="AF128" s="226">
        <v>43.49</v>
      </c>
      <c r="AG128" s="226">
        <v>14.2</v>
      </c>
      <c r="AH128" s="84">
        <f t="shared" si="27"/>
        <v>56.94</v>
      </c>
      <c r="AI128" s="226">
        <v>43.94</v>
      </c>
      <c r="AJ128" s="226">
        <v>13</v>
      </c>
      <c r="AK128" s="78">
        <f t="shared" si="28"/>
        <v>4.745</v>
      </c>
    </row>
    <row r="129" spans="1:37" s="22" customFormat="1" ht="15">
      <c r="A129" s="20">
        <f t="shared" si="29"/>
        <v>123</v>
      </c>
      <c r="B129" s="21" t="s">
        <v>59</v>
      </c>
      <c r="C129" s="21" t="s">
        <v>78</v>
      </c>
      <c r="D129" s="62">
        <v>36</v>
      </c>
      <c r="E129" s="62" t="s">
        <v>17</v>
      </c>
      <c r="F129" s="64">
        <f>'[3]МКД'!$H$145</f>
        <v>12</v>
      </c>
      <c r="G129" s="84">
        <f t="shared" si="30"/>
        <v>32.05852</v>
      </c>
      <c r="H129" s="87">
        <v>31.48462</v>
      </c>
      <c r="I129" s="84">
        <v>0.5739</v>
      </c>
      <c r="J129" s="84">
        <f t="shared" si="31"/>
        <v>47.22786</v>
      </c>
      <c r="K129" s="83">
        <v>46.347</v>
      </c>
      <c r="L129" s="83">
        <v>0.88086</v>
      </c>
      <c r="M129" s="84">
        <f t="shared" si="32"/>
        <v>69.25079000000001</v>
      </c>
      <c r="N129" s="84">
        <v>68.03511</v>
      </c>
      <c r="O129" s="84">
        <v>1.21568</v>
      </c>
      <c r="P129" s="84">
        <f t="shared" si="33"/>
        <v>84.52022</v>
      </c>
      <c r="Q129" s="84">
        <v>72.39826</v>
      </c>
      <c r="R129" s="84">
        <v>12.12196</v>
      </c>
      <c r="S129" s="84">
        <f t="shared" si="34"/>
        <v>78.10882</v>
      </c>
      <c r="T129" s="84">
        <v>67.49925999999999</v>
      </c>
      <c r="U129" s="84">
        <v>10.60956</v>
      </c>
      <c r="V129" s="84">
        <f t="shared" si="35"/>
        <v>59.19014</v>
      </c>
      <c r="W129" s="85">
        <v>56.10114</v>
      </c>
      <c r="X129" s="85">
        <v>3.089</v>
      </c>
      <c r="Y129" s="84">
        <f t="shared" si="24"/>
        <v>65.68482</v>
      </c>
      <c r="Z129" s="226">
        <v>63.86376</v>
      </c>
      <c r="AA129" s="226">
        <v>1.82106</v>
      </c>
      <c r="AB129" s="84">
        <f t="shared" si="25"/>
        <v>65.68482</v>
      </c>
      <c r="AC129" s="226">
        <v>63.86376</v>
      </c>
      <c r="AD129" s="226">
        <v>1.82106</v>
      </c>
      <c r="AE129" s="84">
        <f t="shared" si="26"/>
        <v>63.44</v>
      </c>
      <c r="AF129" s="226">
        <v>64.75</v>
      </c>
      <c r="AG129" s="226">
        <v>-1.31</v>
      </c>
      <c r="AH129" s="84">
        <f t="shared" si="27"/>
        <v>59.989999999999995</v>
      </c>
      <c r="AI129" s="226">
        <v>61.3</v>
      </c>
      <c r="AJ129" s="226">
        <v>-1.31</v>
      </c>
      <c r="AK129" s="78">
        <f t="shared" si="28"/>
        <v>4.9991666666666665</v>
      </c>
    </row>
    <row r="130" spans="1:37" s="22" customFormat="1" ht="15">
      <c r="A130" s="20">
        <f t="shared" si="29"/>
        <v>124</v>
      </c>
      <c r="B130" s="21" t="s">
        <v>59</v>
      </c>
      <c r="C130" s="21" t="s">
        <v>34</v>
      </c>
      <c r="D130" s="62">
        <v>9</v>
      </c>
      <c r="E130" s="62" t="s">
        <v>17</v>
      </c>
      <c r="F130" s="64">
        <f>'[3]МКД'!$H$79</f>
        <v>12</v>
      </c>
      <c r="G130" s="84">
        <f t="shared" si="30"/>
        <v>159.25106999999997</v>
      </c>
      <c r="H130" s="87">
        <v>70.02756</v>
      </c>
      <c r="I130" s="84">
        <v>89.22350999999999</v>
      </c>
      <c r="J130" s="84">
        <f t="shared" si="31"/>
        <v>55.827</v>
      </c>
      <c r="K130" s="83">
        <v>29.15955</v>
      </c>
      <c r="L130" s="83">
        <v>26.667450000000002</v>
      </c>
      <c r="M130" s="84">
        <f t="shared" si="32"/>
        <v>75.92669000000001</v>
      </c>
      <c r="N130" s="84">
        <v>37.59398</v>
      </c>
      <c r="O130" s="84">
        <v>38.33271</v>
      </c>
      <c r="P130" s="84">
        <f t="shared" si="33"/>
        <v>79.6392</v>
      </c>
      <c r="Q130" s="84">
        <v>33.12679</v>
      </c>
      <c r="R130" s="84">
        <v>46.51241</v>
      </c>
      <c r="S130" s="84">
        <f t="shared" si="34"/>
        <v>61.06991000000001</v>
      </c>
      <c r="T130" s="84">
        <v>35.11037</v>
      </c>
      <c r="U130" s="84">
        <v>25.95954</v>
      </c>
      <c r="V130" s="84">
        <f t="shared" si="35"/>
        <v>58.86522</v>
      </c>
      <c r="W130" s="85">
        <v>37.09395</v>
      </c>
      <c r="X130" s="85">
        <v>21.77127</v>
      </c>
      <c r="Y130" s="84">
        <f t="shared" si="24"/>
        <v>57.973929999999996</v>
      </c>
      <c r="Z130" s="228">
        <v>39.077529999999996</v>
      </c>
      <c r="AA130" s="228">
        <v>18.8964</v>
      </c>
      <c r="AB130" s="84">
        <f t="shared" si="25"/>
        <v>57.973929999999996</v>
      </c>
      <c r="AC130" s="228">
        <v>39.077529999999996</v>
      </c>
      <c r="AD130" s="228">
        <v>18.8964</v>
      </c>
      <c r="AE130" s="84">
        <f t="shared" si="26"/>
        <v>61.5</v>
      </c>
      <c r="AF130" s="228">
        <v>44.45</v>
      </c>
      <c r="AG130" s="228">
        <v>17.05</v>
      </c>
      <c r="AH130" s="84">
        <f t="shared" si="27"/>
        <v>62.980000000000004</v>
      </c>
      <c r="AI130" s="228">
        <v>45.04</v>
      </c>
      <c r="AJ130" s="228">
        <v>17.94</v>
      </c>
      <c r="AK130" s="78">
        <f t="shared" si="28"/>
        <v>5.248333333333334</v>
      </c>
    </row>
    <row r="131" spans="1:37" s="22" customFormat="1" ht="15">
      <c r="A131" s="20">
        <f t="shared" si="29"/>
        <v>125</v>
      </c>
      <c r="B131" s="21" t="s">
        <v>59</v>
      </c>
      <c r="C131" s="21" t="s">
        <v>75</v>
      </c>
      <c r="D131" s="62">
        <v>7</v>
      </c>
      <c r="E131" s="62"/>
      <c r="F131" s="64">
        <f>'[3]МКД'!$H$136</f>
        <v>12</v>
      </c>
      <c r="G131" s="84">
        <f t="shared" si="30"/>
        <v>56.82629</v>
      </c>
      <c r="H131" s="87">
        <v>8.18887</v>
      </c>
      <c r="I131" s="84">
        <v>48.63742</v>
      </c>
      <c r="J131" s="84">
        <f t="shared" si="31"/>
        <v>51.400189999999995</v>
      </c>
      <c r="K131" s="84">
        <v>2.38495</v>
      </c>
      <c r="L131" s="84">
        <v>49.01524</v>
      </c>
      <c r="M131" s="84">
        <f t="shared" si="32"/>
        <v>66.75731</v>
      </c>
      <c r="N131" s="84">
        <v>12.09032</v>
      </c>
      <c r="O131" s="84">
        <v>54.66699</v>
      </c>
      <c r="P131" s="84">
        <f t="shared" si="33"/>
        <v>78.94797</v>
      </c>
      <c r="Q131" s="84">
        <v>22.58044</v>
      </c>
      <c r="R131" s="84">
        <v>56.36753</v>
      </c>
      <c r="S131" s="84">
        <f t="shared" si="34"/>
        <v>85.08776</v>
      </c>
      <c r="T131" s="84">
        <v>30.22812</v>
      </c>
      <c r="U131" s="84">
        <v>54.85964</v>
      </c>
      <c r="V131" s="84">
        <f t="shared" si="35"/>
        <v>54.00752</v>
      </c>
      <c r="W131" s="85">
        <v>18.49046</v>
      </c>
      <c r="X131" s="85">
        <v>35.51706</v>
      </c>
      <c r="Y131" s="84">
        <f t="shared" si="24"/>
        <v>56.76836</v>
      </c>
      <c r="Z131" s="226">
        <v>17.634520000000002</v>
      </c>
      <c r="AA131" s="226">
        <v>39.13384</v>
      </c>
      <c r="AB131" s="84">
        <f t="shared" si="25"/>
        <v>56.76836</v>
      </c>
      <c r="AC131" s="226">
        <v>17.634520000000002</v>
      </c>
      <c r="AD131" s="226">
        <v>39.13384</v>
      </c>
      <c r="AE131" s="84">
        <f t="shared" si="26"/>
        <v>58.28</v>
      </c>
      <c r="AF131" s="226">
        <v>27.78</v>
      </c>
      <c r="AG131" s="226">
        <v>30.5</v>
      </c>
      <c r="AH131" s="84">
        <f t="shared" si="27"/>
        <v>47.22</v>
      </c>
      <c r="AI131" s="226">
        <v>22.31</v>
      </c>
      <c r="AJ131" s="226">
        <v>24.91</v>
      </c>
      <c r="AK131" s="78">
        <f t="shared" si="28"/>
        <v>3.935</v>
      </c>
    </row>
    <row r="132" spans="1:37" s="22" customFormat="1" ht="15">
      <c r="A132" s="20">
        <f t="shared" si="29"/>
        <v>126</v>
      </c>
      <c r="B132" s="21" t="s">
        <v>59</v>
      </c>
      <c r="C132" s="21" t="s">
        <v>35</v>
      </c>
      <c r="D132" s="62">
        <v>24</v>
      </c>
      <c r="E132" s="62"/>
      <c r="F132" s="64">
        <v>16</v>
      </c>
      <c r="G132" s="84">
        <f t="shared" si="30"/>
        <v>52.80416</v>
      </c>
      <c r="H132" s="87">
        <v>52.80416</v>
      </c>
      <c r="I132" s="84">
        <v>0</v>
      </c>
      <c r="J132" s="84">
        <f t="shared" si="31"/>
        <v>63.12337</v>
      </c>
      <c r="K132" s="83">
        <v>63.12337</v>
      </c>
      <c r="L132" s="83">
        <v>0</v>
      </c>
      <c r="M132" s="84">
        <f t="shared" si="32"/>
        <v>34.906980000000004</v>
      </c>
      <c r="N132" s="84">
        <v>34.906980000000004</v>
      </c>
      <c r="O132" s="84">
        <v>0</v>
      </c>
      <c r="P132" s="84">
        <f t="shared" si="33"/>
        <v>42.180980000000005</v>
      </c>
      <c r="Q132" s="84">
        <v>42.180980000000005</v>
      </c>
      <c r="R132" s="84">
        <v>0</v>
      </c>
      <c r="S132" s="84">
        <f t="shared" si="34"/>
        <v>48.34768</v>
      </c>
      <c r="T132" s="84">
        <v>48.34768</v>
      </c>
      <c r="U132" s="84">
        <v>0</v>
      </c>
      <c r="V132" s="84">
        <f t="shared" si="35"/>
        <v>51.344440000000006</v>
      </c>
      <c r="W132" s="85">
        <v>51.344440000000006</v>
      </c>
      <c r="X132" s="85">
        <v>0</v>
      </c>
      <c r="Y132" s="84">
        <f t="shared" si="24"/>
        <v>59.45599</v>
      </c>
      <c r="Z132" s="228">
        <v>59.45599</v>
      </c>
      <c r="AA132" s="228">
        <v>0</v>
      </c>
      <c r="AB132" s="84">
        <f t="shared" si="25"/>
        <v>59.45599</v>
      </c>
      <c r="AC132" s="228">
        <v>59.45599</v>
      </c>
      <c r="AD132" s="228">
        <v>0</v>
      </c>
      <c r="AE132" s="84">
        <f t="shared" si="26"/>
        <v>64.16</v>
      </c>
      <c r="AF132" s="228">
        <v>64.16</v>
      </c>
      <c r="AG132" s="228">
        <v>0</v>
      </c>
      <c r="AH132" s="84">
        <f t="shared" si="27"/>
        <v>68.94</v>
      </c>
      <c r="AI132" s="228">
        <v>68.94</v>
      </c>
      <c r="AJ132" s="228"/>
      <c r="AK132" s="78">
        <f t="shared" si="28"/>
        <v>4.30875</v>
      </c>
    </row>
    <row r="133" spans="1:37" s="22" customFormat="1" ht="15">
      <c r="A133" s="20">
        <f t="shared" si="29"/>
        <v>127</v>
      </c>
      <c r="B133" s="21" t="s">
        <v>59</v>
      </c>
      <c r="C133" s="24" t="s">
        <v>76</v>
      </c>
      <c r="D133" s="62">
        <v>12</v>
      </c>
      <c r="E133" s="62"/>
      <c r="F133" s="67">
        <f>'[3]МКД'!$H$141</f>
        <v>4</v>
      </c>
      <c r="G133" s="84">
        <f t="shared" si="30"/>
        <v>38.34233</v>
      </c>
      <c r="H133" s="87">
        <v>10.34921</v>
      </c>
      <c r="I133" s="84">
        <v>27.993119999999998</v>
      </c>
      <c r="J133" s="84">
        <f t="shared" si="31"/>
        <v>36.84438</v>
      </c>
      <c r="K133" s="84">
        <v>7.6123</v>
      </c>
      <c r="L133" s="84">
        <v>29.232080000000003</v>
      </c>
      <c r="M133" s="84">
        <f t="shared" si="32"/>
        <v>37.96235</v>
      </c>
      <c r="N133" s="84">
        <v>8.764959999999999</v>
      </c>
      <c r="O133" s="84">
        <v>29.19739</v>
      </c>
      <c r="P133" s="84">
        <f t="shared" si="33"/>
        <v>45.834700000000005</v>
      </c>
      <c r="Q133" s="84">
        <v>9.77595</v>
      </c>
      <c r="R133" s="84">
        <v>36.05875</v>
      </c>
      <c r="S133" s="84">
        <f t="shared" si="34"/>
        <v>47.69309</v>
      </c>
      <c r="T133" s="84">
        <v>9.77595</v>
      </c>
      <c r="U133" s="84">
        <v>37.917139999999996</v>
      </c>
      <c r="V133" s="84">
        <f t="shared" si="35"/>
        <v>50.06911</v>
      </c>
      <c r="W133" s="85">
        <v>9.77595</v>
      </c>
      <c r="X133" s="85">
        <v>40.29316</v>
      </c>
      <c r="Y133" s="84">
        <f t="shared" si="24"/>
        <v>56.35897</v>
      </c>
      <c r="Z133" s="228">
        <v>11.66983</v>
      </c>
      <c r="AA133" s="228">
        <v>44.68914</v>
      </c>
      <c r="AB133" s="84">
        <f t="shared" si="25"/>
        <v>56.35897</v>
      </c>
      <c r="AC133" s="228">
        <v>11.66983</v>
      </c>
      <c r="AD133" s="228">
        <v>44.68914</v>
      </c>
      <c r="AE133" s="84">
        <f t="shared" si="26"/>
        <v>27.119999999999997</v>
      </c>
      <c r="AF133" s="228">
        <v>9.78</v>
      </c>
      <c r="AG133" s="228">
        <v>17.34</v>
      </c>
      <c r="AH133" s="84">
        <f t="shared" si="27"/>
        <v>48.550000000000004</v>
      </c>
      <c r="AI133" s="228">
        <v>9.78</v>
      </c>
      <c r="AJ133" s="228">
        <v>38.77</v>
      </c>
      <c r="AK133" s="78">
        <f t="shared" si="28"/>
        <v>12.137500000000001</v>
      </c>
    </row>
    <row r="134" spans="1:37" s="22" customFormat="1" ht="15">
      <c r="A134" s="20">
        <f t="shared" si="29"/>
        <v>128</v>
      </c>
      <c r="B134" s="21" t="s">
        <v>59</v>
      </c>
      <c r="C134" s="21" t="s">
        <v>64</v>
      </c>
      <c r="D134" s="62">
        <v>9</v>
      </c>
      <c r="E134" s="62" t="s">
        <v>18</v>
      </c>
      <c r="F134" s="64">
        <v>5</v>
      </c>
      <c r="G134" s="84">
        <f t="shared" si="30"/>
        <v>16.6383</v>
      </c>
      <c r="H134" s="87">
        <v>14.68807</v>
      </c>
      <c r="I134" s="84">
        <v>1.95023</v>
      </c>
      <c r="J134" s="84">
        <f t="shared" si="31"/>
        <v>24.3024</v>
      </c>
      <c r="K134" s="83">
        <v>22.352169999999997</v>
      </c>
      <c r="L134" s="83">
        <v>1.95023</v>
      </c>
      <c r="M134" s="84">
        <f t="shared" si="32"/>
        <v>22.63601</v>
      </c>
      <c r="N134" s="84">
        <v>20.685779999999998</v>
      </c>
      <c r="O134" s="84">
        <v>1.95023</v>
      </c>
      <c r="P134" s="84">
        <f t="shared" si="33"/>
        <v>31.019769999999998</v>
      </c>
      <c r="Q134" s="84">
        <v>28.839</v>
      </c>
      <c r="R134" s="84">
        <v>2.18077</v>
      </c>
      <c r="S134" s="84">
        <f t="shared" si="34"/>
        <v>39.403529999999996</v>
      </c>
      <c r="T134" s="84">
        <v>37.10749</v>
      </c>
      <c r="U134" s="84">
        <v>2.29604</v>
      </c>
      <c r="V134" s="84">
        <f t="shared" si="35"/>
        <v>47.787290000000006</v>
      </c>
      <c r="W134" s="85">
        <v>45.375980000000006</v>
      </c>
      <c r="X134" s="85">
        <v>2.41131</v>
      </c>
      <c r="Y134" s="84">
        <f t="shared" si="24"/>
        <v>56.17105</v>
      </c>
      <c r="Z134" s="228">
        <v>53.64447</v>
      </c>
      <c r="AA134" s="228">
        <v>2.52658</v>
      </c>
      <c r="AB134" s="84">
        <f t="shared" si="25"/>
        <v>56.17105</v>
      </c>
      <c r="AC134" s="228">
        <v>53.64447</v>
      </c>
      <c r="AD134" s="228">
        <v>2.52658</v>
      </c>
      <c r="AE134" s="84">
        <f t="shared" si="26"/>
        <v>15.06</v>
      </c>
      <c r="AF134" s="228">
        <v>12.3</v>
      </c>
      <c r="AG134" s="228">
        <v>2.76</v>
      </c>
      <c r="AH134" s="84">
        <f t="shared" si="27"/>
        <v>15.170000000000002</v>
      </c>
      <c r="AI134" s="228">
        <v>12.3</v>
      </c>
      <c r="AJ134" s="228">
        <v>2.87</v>
      </c>
      <c r="AK134" s="78">
        <f t="shared" si="28"/>
        <v>3.0340000000000003</v>
      </c>
    </row>
    <row r="135" spans="1:37" s="22" customFormat="1" ht="15">
      <c r="A135" s="20">
        <f t="shared" si="29"/>
        <v>129</v>
      </c>
      <c r="B135" s="21" t="s">
        <v>59</v>
      </c>
      <c r="C135" s="21" t="s">
        <v>62</v>
      </c>
      <c r="D135" s="62">
        <v>45</v>
      </c>
      <c r="E135" s="62" t="s">
        <v>17</v>
      </c>
      <c r="F135" s="64">
        <v>12</v>
      </c>
      <c r="G135" s="84">
        <f aca="true" t="shared" si="36" ref="G135:G155">SUM(H135:I135)</f>
        <v>35.84811</v>
      </c>
      <c r="H135" s="87">
        <v>18.37652</v>
      </c>
      <c r="I135" s="84">
        <v>17.47159</v>
      </c>
      <c r="J135" s="84">
        <f aca="true" t="shared" si="37" ref="J135:J155">SUM(K135:L135)</f>
        <v>29.54335</v>
      </c>
      <c r="K135" s="83">
        <v>12.07141</v>
      </c>
      <c r="L135" s="83">
        <v>17.47194</v>
      </c>
      <c r="M135" s="84">
        <f aca="true" t="shared" si="38" ref="M135:M155">SUM(N135:O135)</f>
        <v>36.44719</v>
      </c>
      <c r="N135" s="84">
        <v>16.65207</v>
      </c>
      <c r="O135" s="84">
        <v>19.79512</v>
      </c>
      <c r="P135" s="84">
        <f aca="true" t="shared" si="39" ref="P135:P155">SUM(Q135:R135)</f>
        <v>45.69323</v>
      </c>
      <c r="Q135" s="84">
        <v>12.334100000000001</v>
      </c>
      <c r="R135" s="84">
        <v>33.35913</v>
      </c>
      <c r="S135" s="84">
        <f aca="true" t="shared" si="40" ref="S135:S155">SUM(T135:U135)</f>
        <v>44.81467</v>
      </c>
      <c r="T135" s="84">
        <v>10.45574</v>
      </c>
      <c r="U135" s="84">
        <v>34.35893</v>
      </c>
      <c r="V135" s="84">
        <f aca="true" t="shared" si="41" ref="V135:V155">SUM(W135:X135)</f>
        <v>45.04139</v>
      </c>
      <c r="W135" s="85">
        <v>10.957889999999999</v>
      </c>
      <c r="X135" s="85">
        <v>34.0835</v>
      </c>
      <c r="Y135" s="84">
        <f aca="true" t="shared" si="42" ref="Y135:Y155">SUM(Z135:AA135)</f>
        <v>52.60839</v>
      </c>
      <c r="Z135" s="228">
        <v>15.20428</v>
      </c>
      <c r="AA135" s="228">
        <v>37.40411</v>
      </c>
      <c r="AB135" s="84">
        <f aca="true" t="shared" si="43" ref="AB135:AB155">SUM(AC135:AD135)</f>
        <v>52.60839</v>
      </c>
      <c r="AC135" s="228">
        <v>15.20428</v>
      </c>
      <c r="AD135" s="228">
        <v>37.40411</v>
      </c>
      <c r="AE135" s="84">
        <f aca="true" t="shared" si="44" ref="AE135:AE155">SUM(AF135:AG135)</f>
        <v>39.94</v>
      </c>
      <c r="AF135" s="228">
        <v>18.72</v>
      </c>
      <c r="AG135" s="228">
        <v>21.22</v>
      </c>
      <c r="AH135" s="84">
        <f t="shared" si="27"/>
        <v>32.87</v>
      </c>
      <c r="AI135" s="228">
        <v>9.54</v>
      </c>
      <c r="AJ135" s="228">
        <v>23.33</v>
      </c>
      <c r="AK135" s="78">
        <f t="shared" si="28"/>
        <v>2.7391666666666663</v>
      </c>
    </row>
    <row r="136" spans="1:37" s="22" customFormat="1" ht="15">
      <c r="A136" s="20">
        <f t="shared" si="29"/>
        <v>130</v>
      </c>
      <c r="B136" s="21" t="s">
        <v>59</v>
      </c>
      <c r="C136" s="21" t="s">
        <v>49</v>
      </c>
      <c r="D136" s="62">
        <v>4</v>
      </c>
      <c r="E136" s="62" t="s">
        <v>17</v>
      </c>
      <c r="F136" s="65">
        <v>12</v>
      </c>
      <c r="G136" s="84">
        <f t="shared" si="36"/>
        <v>34.02194</v>
      </c>
      <c r="H136" s="87">
        <v>24.624779999999998</v>
      </c>
      <c r="I136" s="84">
        <v>9.39716</v>
      </c>
      <c r="J136" s="84">
        <f t="shared" si="37"/>
        <v>33.84749</v>
      </c>
      <c r="K136" s="83">
        <v>23.08203</v>
      </c>
      <c r="L136" s="83">
        <v>10.76546</v>
      </c>
      <c r="M136" s="84">
        <f t="shared" si="38"/>
        <v>42.28699</v>
      </c>
      <c r="N136" s="84">
        <v>24.86187</v>
      </c>
      <c r="O136" s="84">
        <v>17.42512</v>
      </c>
      <c r="P136" s="84">
        <f t="shared" si="39"/>
        <v>49.35289</v>
      </c>
      <c r="Q136" s="84">
        <v>23.527639999999998</v>
      </c>
      <c r="R136" s="84">
        <v>25.82525</v>
      </c>
      <c r="S136" s="84">
        <f t="shared" si="40"/>
        <v>50.84864</v>
      </c>
      <c r="T136" s="84">
        <v>19.501720000000002</v>
      </c>
      <c r="U136" s="84">
        <v>31.346919999999997</v>
      </c>
      <c r="V136" s="84">
        <f t="shared" si="41"/>
        <v>44.637919999999994</v>
      </c>
      <c r="W136" s="85">
        <v>20.4758</v>
      </c>
      <c r="X136" s="85">
        <v>24.162119999999998</v>
      </c>
      <c r="Y136" s="84">
        <f t="shared" si="42"/>
        <v>36.97952</v>
      </c>
      <c r="Z136" s="228">
        <v>17.53489</v>
      </c>
      <c r="AA136" s="228">
        <v>19.44463</v>
      </c>
      <c r="AB136" s="84">
        <f t="shared" si="43"/>
        <v>36.97952</v>
      </c>
      <c r="AC136" s="228">
        <v>17.53489</v>
      </c>
      <c r="AD136" s="228">
        <v>19.44463</v>
      </c>
      <c r="AE136" s="84">
        <f t="shared" si="44"/>
        <v>24.66</v>
      </c>
      <c r="AF136" s="228">
        <v>21.59</v>
      </c>
      <c r="AG136" s="228">
        <v>3.07</v>
      </c>
      <c r="AH136" s="84">
        <f aca="true" t="shared" si="45" ref="AH136:AH155">SUM(AI136:AJ136)</f>
        <v>27.5</v>
      </c>
      <c r="AI136" s="228">
        <v>22.91</v>
      </c>
      <c r="AJ136" s="228">
        <v>4.59</v>
      </c>
      <c r="AK136" s="78">
        <f aca="true" t="shared" si="46" ref="AK136:AK155">AH136/F136</f>
        <v>2.2916666666666665</v>
      </c>
    </row>
    <row r="137" spans="1:37" s="22" customFormat="1" ht="15">
      <c r="A137" s="20">
        <f aca="true" t="shared" si="47" ref="A137:A155">A136+1</f>
        <v>131</v>
      </c>
      <c r="B137" s="21" t="s">
        <v>59</v>
      </c>
      <c r="C137" s="21" t="s">
        <v>49</v>
      </c>
      <c r="D137" s="62">
        <v>10</v>
      </c>
      <c r="E137" s="62" t="s">
        <v>18</v>
      </c>
      <c r="F137" s="64">
        <f>'[3]МКД'!$H$74</f>
        <v>8</v>
      </c>
      <c r="G137" s="84">
        <f t="shared" si="36"/>
        <v>39.24974</v>
      </c>
      <c r="H137" s="87">
        <v>44.05904</v>
      </c>
      <c r="I137" s="84">
        <v>-4.8093</v>
      </c>
      <c r="J137" s="84">
        <f t="shared" si="37"/>
        <v>40.771469999999994</v>
      </c>
      <c r="K137" s="83">
        <v>45.580769999999994</v>
      </c>
      <c r="L137" s="83">
        <v>-4.8093</v>
      </c>
      <c r="M137" s="84">
        <f t="shared" si="38"/>
        <v>45.93944</v>
      </c>
      <c r="N137" s="84">
        <v>50.74874</v>
      </c>
      <c r="O137" s="84">
        <v>-4.8093</v>
      </c>
      <c r="P137" s="84">
        <f t="shared" si="39"/>
        <v>41.866550000000004</v>
      </c>
      <c r="Q137" s="84">
        <v>40.566720000000004</v>
      </c>
      <c r="R137" s="84">
        <v>1.2998299999999998</v>
      </c>
      <c r="S137" s="84">
        <f t="shared" si="40"/>
        <v>43.5937</v>
      </c>
      <c r="T137" s="84">
        <v>41.832809999999995</v>
      </c>
      <c r="U137" s="84">
        <v>1.76089</v>
      </c>
      <c r="V137" s="84">
        <f t="shared" si="41"/>
        <v>44.12182</v>
      </c>
      <c r="W137" s="85">
        <v>44.08993</v>
      </c>
      <c r="X137" s="85">
        <v>0.03189</v>
      </c>
      <c r="Y137" s="84">
        <f t="shared" si="42"/>
        <v>46.20542</v>
      </c>
      <c r="Z137" s="228">
        <v>45.52034</v>
      </c>
      <c r="AA137" s="228">
        <v>0.68508</v>
      </c>
      <c r="AB137" s="84">
        <f t="shared" si="43"/>
        <v>46.20542</v>
      </c>
      <c r="AC137" s="228">
        <v>45.52034</v>
      </c>
      <c r="AD137" s="228">
        <v>0.68508</v>
      </c>
      <c r="AE137" s="84">
        <f t="shared" si="44"/>
        <v>50.47</v>
      </c>
      <c r="AF137" s="228">
        <v>48.82</v>
      </c>
      <c r="AG137" s="228">
        <v>1.65</v>
      </c>
      <c r="AH137" s="84">
        <f t="shared" si="45"/>
        <v>50.47</v>
      </c>
      <c r="AI137" s="228">
        <v>50.32</v>
      </c>
      <c r="AJ137" s="228">
        <v>0.15</v>
      </c>
      <c r="AK137" s="78">
        <f t="shared" si="46"/>
        <v>6.30875</v>
      </c>
    </row>
    <row r="138" spans="1:37" s="22" customFormat="1" ht="15">
      <c r="A138" s="20">
        <f t="shared" si="47"/>
        <v>132</v>
      </c>
      <c r="B138" s="21" t="s">
        <v>59</v>
      </c>
      <c r="C138" s="21" t="s">
        <v>16</v>
      </c>
      <c r="D138" s="62">
        <v>18</v>
      </c>
      <c r="E138" s="62"/>
      <c r="F138" s="64">
        <f>'[1]МКД'!$H$47</f>
        <v>12</v>
      </c>
      <c r="G138" s="84">
        <f t="shared" si="36"/>
        <v>105.74274</v>
      </c>
      <c r="H138" s="87">
        <v>25.26777</v>
      </c>
      <c r="I138" s="84">
        <v>80.47497</v>
      </c>
      <c r="J138" s="84">
        <f t="shared" si="37"/>
        <v>72.21874</v>
      </c>
      <c r="K138" s="83">
        <v>22.364720000000002</v>
      </c>
      <c r="L138" s="83">
        <v>49.85402</v>
      </c>
      <c r="M138" s="84">
        <f t="shared" si="38"/>
        <v>93.46368</v>
      </c>
      <c r="N138" s="84">
        <v>30.50369</v>
      </c>
      <c r="O138" s="84">
        <v>62.95999</v>
      </c>
      <c r="P138" s="84">
        <f t="shared" si="39"/>
        <v>55.01907</v>
      </c>
      <c r="Q138" s="84">
        <v>31.496080000000003</v>
      </c>
      <c r="R138" s="84">
        <v>23.52299</v>
      </c>
      <c r="S138" s="84">
        <f t="shared" si="40"/>
        <v>46.00675</v>
      </c>
      <c r="T138" s="84">
        <v>32.75987</v>
      </c>
      <c r="U138" s="84">
        <v>13.246879999999999</v>
      </c>
      <c r="V138" s="84">
        <f t="shared" si="41"/>
        <v>43.549659999999996</v>
      </c>
      <c r="W138" s="85">
        <v>31.224919999999997</v>
      </c>
      <c r="X138" s="85">
        <v>12.32474</v>
      </c>
      <c r="Y138" s="84">
        <f t="shared" si="42"/>
        <v>42.01471</v>
      </c>
      <c r="Z138" s="228">
        <v>29.689970000000002</v>
      </c>
      <c r="AA138" s="228">
        <v>12.32474</v>
      </c>
      <c r="AB138" s="84">
        <f t="shared" si="43"/>
        <v>42.01471</v>
      </c>
      <c r="AC138" s="228">
        <v>29.689970000000002</v>
      </c>
      <c r="AD138" s="228">
        <v>12.32474</v>
      </c>
      <c r="AE138" s="84">
        <f t="shared" si="44"/>
        <v>15.959999999999999</v>
      </c>
      <c r="AF138" s="228">
        <v>16.99</v>
      </c>
      <c r="AG138" s="228">
        <v>-1.03</v>
      </c>
      <c r="AH138" s="84">
        <f t="shared" si="45"/>
        <v>15.569999999999999</v>
      </c>
      <c r="AI138" s="228">
        <v>16.72</v>
      </c>
      <c r="AJ138" s="228">
        <v>-1.15</v>
      </c>
      <c r="AK138" s="78">
        <f t="shared" si="46"/>
        <v>1.2974999999999999</v>
      </c>
    </row>
    <row r="139" spans="1:37" s="22" customFormat="1" ht="15">
      <c r="A139" s="20">
        <f t="shared" si="47"/>
        <v>133</v>
      </c>
      <c r="B139" s="21" t="s">
        <v>59</v>
      </c>
      <c r="C139" s="21" t="s">
        <v>80</v>
      </c>
      <c r="D139" s="62">
        <v>3</v>
      </c>
      <c r="E139" s="62" t="s">
        <v>17</v>
      </c>
      <c r="F139" s="64">
        <f>'[3]МКД'!$H$162</f>
        <v>8</v>
      </c>
      <c r="G139" s="84">
        <f t="shared" si="36"/>
        <v>33.10969</v>
      </c>
      <c r="H139" s="87">
        <v>11.41892</v>
      </c>
      <c r="I139" s="84">
        <v>21.69077</v>
      </c>
      <c r="J139" s="84">
        <f t="shared" si="37"/>
        <v>40.67383</v>
      </c>
      <c r="K139" s="84">
        <v>16.96168</v>
      </c>
      <c r="L139" s="84">
        <v>23.71215</v>
      </c>
      <c r="M139" s="84">
        <f t="shared" si="38"/>
        <v>43.72179</v>
      </c>
      <c r="N139" s="84">
        <v>19.49755</v>
      </c>
      <c r="O139" s="84">
        <v>24.22424</v>
      </c>
      <c r="P139" s="84">
        <f t="shared" si="39"/>
        <v>47.356880000000004</v>
      </c>
      <c r="Q139" s="84">
        <v>19.30836</v>
      </c>
      <c r="R139" s="84">
        <v>28.04852</v>
      </c>
      <c r="S139" s="84">
        <f t="shared" si="40"/>
        <v>49.518860000000004</v>
      </c>
      <c r="T139" s="84">
        <v>16.91168</v>
      </c>
      <c r="U139" s="84">
        <v>32.60718</v>
      </c>
      <c r="V139" s="84">
        <f t="shared" si="41"/>
        <v>41.8293</v>
      </c>
      <c r="W139" s="85">
        <v>16.91168</v>
      </c>
      <c r="X139" s="85">
        <v>24.91762</v>
      </c>
      <c r="Y139" s="84">
        <f t="shared" si="42"/>
        <v>44.097229999999996</v>
      </c>
      <c r="Z139" s="220">
        <v>16.91168</v>
      </c>
      <c r="AA139" s="220">
        <v>27.18555</v>
      </c>
      <c r="AB139" s="84">
        <f t="shared" si="43"/>
        <v>44.097229999999996</v>
      </c>
      <c r="AC139" s="220">
        <v>16.91168</v>
      </c>
      <c r="AD139" s="220">
        <v>27.18555</v>
      </c>
      <c r="AE139" s="84">
        <f t="shared" si="44"/>
        <v>38.34</v>
      </c>
      <c r="AF139" s="220">
        <v>18.39</v>
      </c>
      <c r="AG139" s="220">
        <v>19.95</v>
      </c>
      <c r="AH139" s="84">
        <f t="shared" si="45"/>
        <v>47.86</v>
      </c>
      <c r="AI139" s="220">
        <v>16.82</v>
      </c>
      <c r="AJ139" s="220">
        <v>31.04</v>
      </c>
      <c r="AK139" s="78">
        <f t="shared" si="46"/>
        <v>5.9825</v>
      </c>
    </row>
    <row r="140" spans="1:37" s="22" customFormat="1" ht="15">
      <c r="A140" s="20">
        <f t="shared" si="47"/>
        <v>134</v>
      </c>
      <c r="B140" s="21" t="s">
        <v>59</v>
      </c>
      <c r="C140" s="21" t="s">
        <v>35</v>
      </c>
      <c r="D140" s="62">
        <v>26</v>
      </c>
      <c r="E140" s="62" t="s">
        <v>17</v>
      </c>
      <c r="F140" s="64">
        <f>'[3]МКД'!$H$101</f>
        <v>12</v>
      </c>
      <c r="G140" s="84">
        <f t="shared" si="36"/>
        <v>25.548019999999998</v>
      </c>
      <c r="H140" s="87">
        <v>20.56637</v>
      </c>
      <c r="I140" s="84">
        <v>4.981649999999999</v>
      </c>
      <c r="J140" s="84">
        <f t="shared" si="37"/>
        <v>34.960229999999996</v>
      </c>
      <c r="K140" s="83">
        <v>26.745099999999997</v>
      </c>
      <c r="L140" s="83">
        <v>8.215129999999998</v>
      </c>
      <c r="M140" s="84">
        <f t="shared" si="38"/>
        <v>35.426739999999995</v>
      </c>
      <c r="N140" s="84">
        <v>26.44819</v>
      </c>
      <c r="O140" s="84">
        <v>8.978549999999998</v>
      </c>
      <c r="P140" s="84">
        <f t="shared" si="39"/>
        <v>40.59321</v>
      </c>
      <c r="Q140" s="84">
        <v>19.2937</v>
      </c>
      <c r="R140" s="84">
        <v>21.299509999999998</v>
      </c>
      <c r="S140" s="84">
        <f t="shared" si="40"/>
        <v>39.37648</v>
      </c>
      <c r="T140" s="84">
        <v>21.209130000000002</v>
      </c>
      <c r="U140" s="84">
        <v>18.16735</v>
      </c>
      <c r="V140" s="84">
        <f t="shared" si="41"/>
        <v>38.59532</v>
      </c>
      <c r="W140" s="85">
        <v>19.2937</v>
      </c>
      <c r="X140" s="85">
        <v>19.30162</v>
      </c>
      <c r="Y140" s="84">
        <f t="shared" si="42"/>
        <v>40.21257</v>
      </c>
      <c r="Z140" s="228">
        <v>21.077650000000002</v>
      </c>
      <c r="AA140" s="228">
        <v>19.134919999999997</v>
      </c>
      <c r="AB140" s="84">
        <f t="shared" si="43"/>
        <v>40.21257</v>
      </c>
      <c r="AC140" s="228">
        <v>21.077650000000002</v>
      </c>
      <c r="AD140" s="228">
        <v>19.134919999999997</v>
      </c>
      <c r="AE140" s="84">
        <f t="shared" si="44"/>
        <v>42.03</v>
      </c>
      <c r="AF140" s="228">
        <v>20.89</v>
      </c>
      <c r="AG140" s="228">
        <v>21.14</v>
      </c>
      <c r="AH140" s="84">
        <f t="shared" si="45"/>
        <v>36.900000000000006</v>
      </c>
      <c r="AI140" s="228">
        <v>19.96</v>
      </c>
      <c r="AJ140" s="228">
        <v>16.94</v>
      </c>
      <c r="AK140" s="78">
        <f t="shared" si="46"/>
        <v>3.0750000000000006</v>
      </c>
    </row>
    <row r="141" spans="1:37" s="22" customFormat="1" ht="15">
      <c r="A141" s="20">
        <f t="shared" si="47"/>
        <v>135</v>
      </c>
      <c r="B141" s="21" t="s">
        <v>59</v>
      </c>
      <c r="C141" s="21" t="s">
        <v>69</v>
      </c>
      <c r="D141" s="62">
        <v>10</v>
      </c>
      <c r="E141" s="62"/>
      <c r="F141" s="64">
        <f>'[1]МКД'!$H$66</f>
        <v>12</v>
      </c>
      <c r="G141" s="84">
        <f t="shared" si="36"/>
        <v>45.04931</v>
      </c>
      <c r="H141" s="87">
        <v>45.04931</v>
      </c>
      <c r="I141" s="84">
        <v>0</v>
      </c>
      <c r="J141" s="84">
        <f t="shared" si="37"/>
        <v>34.6336</v>
      </c>
      <c r="K141" s="83">
        <v>34.6336</v>
      </c>
      <c r="L141" s="83">
        <v>0</v>
      </c>
      <c r="M141" s="84">
        <f t="shared" si="38"/>
        <v>44.61206</v>
      </c>
      <c r="N141" s="84">
        <v>44.61206</v>
      </c>
      <c r="O141" s="84">
        <v>0</v>
      </c>
      <c r="P141" s="84">
        <f t="shared" si="39"/>
        <v>36.45951</v>
      </c>
      <c r="Q141" s="84">
        <v>29.98596</v>
      </c>
      <c r="R141" s="84">
        <v>6.47355</v>
      </c>
      <c r="S141" s="84">
        <f t="shared" si="40"/>
        <v>38.61107</v>
      </c>
      <c r="T141" s="84">
        <v>32.21188</v>
      </c>
      <c r="U141" s="84">
        <v>6.39919</v>
      </c>
      <c r="V141" s="84">
        <f t="shared" si="41"/>
        <v>36.460139999999996</v>
      </c>
      <c r="W141" s="85">
        <v>32.59681</v>
      </c>
      <c r="X141" s="85">
        <v>3.86333</v>
      </c>
      <c r="Y141" s="84">
        <f t="shared" si="42"/>
        <v>49.22249</v>
      </c>
      <c r="Z141" s="228">
        <v>42.71174</v>
      </c>
      <c r="AA141" s="228">
        <v>6.51075</v>
      </c>
      <c r="AB141" s="84">
        <f t="shared" si="43"/>
        <v>49.22249</v>
      </c>
      <c r="AC141" s="228">
        <v>42.71174</v>
      </c>
      <c r="AD141" s="228">
        <v>6.51075</v>
      </c>
      <c r="AE141" s="84">
        <f t="shared" si="44"/>
        <v>68.65</v>
      </c>
      <c r="AF141" s="228">
        <v>59.6</v>
      </c>
      <c r="AG141" s="228">
        <v>9.05</v>
      </c>
      <c r="AH141" s="84">
        <f t="shared" si="45"/>
        <v>79.87</v>
      </c>
      <c r="AI141" s="228">
        <v>70.25</v>
      </c>
      <c r="AJ141" s="228">
        <v>9.62</v>
      </c>
      <c r="AK141" s="78">
        <f t="shared" si="46"/>
        <v>6.655833333333334</v>
      </c>
    </row>
    <row r="142" spans="1:37" s="22" customFormat="1" ht="15">
      <c r="A142" s="20">
        <f t="shared" si="47"/>
        <v>136</v>
      </c>
      <c r="B142" s="21" t="s">
        <v>59</v>
      </c>
      <c r="C142" s="21" t="s">
        <v>69</v>
      </c>
      <c r="D142" s="62">
        <v>11</v>
      </c>
      <c r="E142" s="62"/>
      <c r="F142" s="64">
        <f>'[1]МКД'!$H$67</f>
        <v>12</v>
      </c>
      <c r="G142" s="84">
        <f t="shared" si="36"/>
        <v>26.25563</v>
      </c>
      <c r="H142" s="87">
        <v>26.25563</v>
      </c>
      <c r="I142" s="84">
        <v>0</v>
      </c>
      <c r="J142" s="84">
        <f t="shared" si="37"/>
        <v>35.98953</v>
      </c>
      <c r="K142" s="83">
        <v>35.98953</v>
      </c>
      <c r="L142" s="83">
        <v>0</v>
      </c>
      <c r="M142" s="84">
        <f t="shared" si="38"/>
        <v>32.26146</v>
      </c>
      <c r="N142" s="84">
        <v>32.26146</v>
      </c>
      <c r="O142" s="84">
        <v>0</v>
      </c>
      <c r="P142" s="84">
        <f t="shared" si="39"/>
        <v>39.224149999999995</v>
      </c>
      <c r="Q142" s="84">
        <v>31.270709999999998</v>
      </c>
      <c r="R142" s="84">
        <v>7.95344</v>
      </c>
      <c r="S142" s="84">
        <f t="shared" si="40"/>
        <v>43.76508</v>
      </c>
      <c r="T142" s="84">
        <v>34.908699999999996</v>
      </c>
      <c r="U142" s="84">
        <v>8.85638</v>
      </c>
      <c r="V142" s="84">
        <f t="shared" si="41"/>
        <v>35.65332</v>
      </c>
      <c r="W142" s="85">
        <v>29.04465</v>
      </c>
      <c r="X142" s="85">
        <v>6.60867</v>
      </c>
      <c r="Y142" s="84">
        <f t="shared" si="42"/>
        <v>32.208709999999996</v>
      </c>
      <c r="Z142" s="228">
        <v>25.273439999999997</v>
      </c>
      <c r="AA142" s="228">
        <v>6.93527</v>
      </c>
      <c r="AB142" s="84">
        <f t="shared" si="43"/>
        <v>32.208709999999996</v>
      </c>
      <c r="AC142" s="228">
        <v>25.273439999999997</v>
      </c>
      <c r="AD142" s="228">
        <v>6.93527</v>
      </c>
      <c r="AE142" s="84">
        <f t="shared" si="44"/>
        <v>45.59</v>
      </c>
      <c r="AF142" s="228">
        <v>36.6</v>
      </c>
      <c r="AG142" s="228">
        <v>8.99</v>
      </c>
      <c r="AH142" s="84">
        <f t="shared" si="45"/>
        <v>33.94</v>
      </c>
      <c r="AI142" s="228">
        <v>25.64</v>
      </c>
      <c r="AJ142" s="228">
        <v>8.3</v>
      </c>
      <c r="AK142" s="78">
        <f t="shared" si="46"/>
        <v>2.828333333333333</v>
      </c>
    </row>
    <row r="143" spans="1:37" s="22" customFormat="1" ht="15">
      <c r="A143" s="20">
        <f t="shared" si="47"/>
        <v>137</v>
      </c>
      <c r="B143" s="21" t="s">
        <v>59</v>
      </c>
      <c r="C143" s="21" t="s">
        <v>66</v>
      </c>
      <c r="D143" s="62">
        <v>10</v>
      </c>
      <c r="E143" s="62"/>
      <c r="F143" s="64">
        <f>'[1]МКД'!$H$41</f>
        <v>12</v>
      </c>
      <c r="G143" s="84">
        <f t="shared" si="36"/>
        <v>38.77981</v>
      </c>
      <c r="H143" s="87">
        <v>44.10668</v>
      </c>
      <c r="I143" s="84">
        <v>-5.3268699999999995</v>
      </c>
      <c r="J143" s="84">
        <f t="shared" si="37"/>
        <v>24.1331</v>
      </c>
      <c r="K143" s="83">
        <v>29.17323</v>
      </c>
      <c r="L143" s="83">
        <v>-5.04013</v>
      </c>
      <c r="M143" s="84">
        <f t="shared" si="38"/>
        <v>27.791079999999997</v>
      </c>
      <c r="N143" s="84">
        <v>32.83121</v>
      </c>
      <c r="O143" s="84">
        <v>-5.04013</v>
      </c>
      <c r="P143" s="84">
        <f t="shared" si="39"/>
        <v>28.45636</v>
      </c>
      <c r="Q143" s="84">
        <v>33.49649</v>
      </c>
      <c r="R143" s="84">
        <v>-5.04013</v>
      </c>
      <c r="S143" s="84">
        <f t="shared" si="40"/>
        <v>32.61443</v>
      </c>
      <c r="T143" s="84">
        <v>37.65456</v>
      </c>
      <c r="U143" s="84">
        <v>-5.04013</v>
      </c>
      <c r="V143" s="84">
        <f t="shared" si="41"/>
        <v>34.765260000000005</v>
      </c>
      <c r="W143" s="85">
        <v>39.80539</v>
      </c>
      <c r="X143" s="85">
        <v>-5.04013</v>
      </c>
      <c r="Y143" s="84">
        <f t="shared" si="42"/>
        <v>39.70757</v>
      </c>
      <c r="Z143" s="228">
        <v>39.707629999999995</v>
      </c>
      <c r="AA143" s="228">
        <v>-5.9999999999999995E-05</v>
      </c>
      <c r="AB143" s="84">
        <f t="shared" si="43"/>
        <v>39.70757</v>
      </c>
      <c r="AC143" s="228">
        <v>39.707629999999995</v>
      </c>
      <c r="AD143" s="228">
        <v>-5.9999999999999995E-05</v>
      </c>
      <c r="AE143" s="84">
        <f t="shared" si="44"/>
        <v>54.9</v>
      </c>
      <c r="AF143" s="228">
        <v>54.9</v>
      </c>
      <c r="AG143" s="228">
        <v>0</v>
      </c>
      <c r="AH143" s="84">
        <f t="shared" si="45"/>
        <v>32.81</v>
      </c>
      <c r="AI143" s="228">
        <v>32.81</v>
      </c>
      <c r="AJ143" s="228"/>
      <c r="AK143" s="78">
        <f t="shared" si="46"/>
        <v>2.734166666666667</v>
      </c>
    </row>
    <row r="144" spans="1:37" s="22" customFormat="1" ht="15">
      <c r="A144" s="20">
        <f t="shared" si="47"/>
        <v>138</v>
      </c>
      <c r="B144" s="21" t="s">
        <v>59</v>
      </c>
      <c r="C144" s="21" t="s">
        <v>16</v>
      </c>
      <c r="D144" s="62">
        <v>49</v>
      </c>
      <c r="E144" s="62"/>
      <c r="F144" s="64">
        <v>12</v>
      </c>
      <c r="G144" s="84">
        <f t="shared" si="36"/>
        <v>46.657450000000004</v>
      </c>
      <c r="H144" s="87">
        <v>46.107330000000005</v>
      </c>
      <c r="I144" s="84">
        <v>0.55012</v>
      </c>
      <c r="J144" s="84">
        <f t="shared" si="37"/>
        <v>36.54607000000001</v>
      </c>
      <c r="K144" s="83">
        <v>35.960370000000005</v>
      </c>
      <c r="L144" s="83">
        <v>0.5857</v>
      </c>
      <c r="M144" s="84">
        <f t="shared" si="38"/>
        <v>44.69121</v>
      </c>
      <c r="N144" s="84">
        <v>43.98813</v>
      </c>
      <c r="O144" s="84">
        <v>0.70308</v>
      </c>
      <c r="P144" s="84">
        <f t="shared" si="39"/>
        <v>41.6068</v>
      </c>
      <c r="Q144" s="84">
        <v>32.21328</v>
      </c>
      <c r="R144" s="84">
        <v>9.39352</v>
      </c>
      <c r="S144" s="84">
        <f t="shared" si="40"/>
        <v>39.452299999999994</v>
      </c>
      <c r="T144" s="84">
        <v>32.869519999999994</v>
      </c>
      <c r="U144" s="84">
        <v>6.58278</v>
      </c>
      <c r="V144" s="84">
        <f t="shared" si="41"/>
        <v>34.5768</v>
      </c>
      <c r="W144" s="85">
        <v>34.70428</v>
      </c>
      <c r="X144" s="85">
        <v>-0.12748</v>
      </c>
      <c r="Y144" s="84">
        <f t="shared" si="42"/>
        <v>37.33043000000001</v>
      </c>
      <c r="Z144" s="228">
        <v>39.53905</v>
      </c>
      <c r="AA144" s="228">
        <v>-2.20862</v>
      </c>
      <c r="AB144" s="84">
        <f t="shared" si="43"/>
        <v>37.33043000000001</v>
      </c>
      <c r="AC144" s="228">
        <v>39.53905</v>
      </c>
      <c r="AD144" s="228">
        <v>-2.20862</v>
      </c>
      <c r="AE144" s="84">
        <f t="shared" si="44"/>
        <v>24.85</v>
      </c>
      <c r="AF144" s="228">
        <v>30.02</v>
      </c>
      <c r="AG144" s="228">
        <v>-5.17</v>
      </c>
      <c r="AH144" s="84">
        <f t="shared" si="45"/>
        <v>23.15</v>
      </c>
      <c r="AI144" s="228">
        <v>28.84</v>
      </c>
      <c r="AJ144" s="228">
        <v>-5.69</v>
      </c>
      <c r="AK144" s="78">
        <f t="shared" si="46"/>
        <v>1.9291666666666665</v>
      </c>
    </row>
    <row r="145" spans="1:37" s="22" customFormat="1" ht="15">
      <c r="A145" s="20">
        <f t="shared" si="47"/>
        <v>139</v>
      </c>
      <c r="B145" s="21" t="s">
        <v>59</v>
      </c>
      <c r="C145" s="21" t="s">
        <v>65</v>
      </c>
      <c r="D145" s="62">
        <v>4</v>
      </c>
      <c r="E145" s="62"/>
      <c r="F145" s="64">
        <f>'[2]МКД'!$H$377</f>
        <v>12</v>
      </c>
      <c r="G145" s="84">
        <f t="shared" si="36"/>
        <v>50.840180000000004</v>
      </c>
      <c r="H145" s="87">
        <v>56.2072</v>
      </c>
      <c r="I145" s="84">
        <v>-5.36702</v>
      </c>
      <c r="J145" s="84">
        <f t="shared" si="37"/>
        <v>58.78126</v>
      </c>
      <c r="K145" s="83">
        <v>58.78126</v>
      </c>
      <c r="L145" s="83">
        <v>0</v>
      </c>
      <c r="M145" s="84">
        <f t="shared" si="38"/>
        <v>30.28052</v>
      </c>
      <c r="N145" s="84">
        <v>30.28052</v>
      </c>
      <c r="O145" s="84">
        <v>0</v>
      </c>
      <c r="P145" s="84">
        <f t="shared" si="39"/>
        <v>29.2397</v>
      </c>
      <c r="Q145" s="84">
        <v>29.2397</v>
      </c>
      <c r="R145" s="84">
        <v>0</v>
      </c>
      <c r="S145" s="84">
        <f t="shared" si="40"/>
        <v>29.70617</v>
      </c>
      <c r="T145" s="84">
        <v>30.22198</v>
      </c>
      <c r="U145" s="84">
        <v>-0.51581</v>
      </c>
      <c r="V145" s="84">
        <f t="shared" si="41"/>
        <v>33.5798</v>
      </c>
      <c r="W145" s="85">
        <v>34.09561</v>
      </c>
      <c r="X145" s="85">
        <v>-0.51581</v>
      </c>
      <c r="Y145" s="84">
        <f t="shared" si="42"/>
        <v>35.97606</v>
      </c>
      <c r="Z145" s="228">
        <v>35.97606</v>
      </c>
      <c r="AA145" s="228">
        <v>0</v>
      </c>
      <c r="AB145" s="84">
        <f t="shared" si="43"/>
        <v>35.97606</v>
      </c>
      <c r="AC145" s="228">
        <v>35.97606</v>
      </c>
      <c r="AD145" s="228">
        <v>0</v>
      </c>
      <c r="AE145" s="84">
        <f t="shared" si="44"/>
        <v>37.69</v>
      </c>
      <c r="AF145" s="228">
        <v>37.69</v>
      </c>
      <c r="AG145" s="228">
        <v>0</v>
      </c>
      <c r="AH145" s="84">
        <f t="shared" si="45"/>
        <v>34.64</v>
      </c>
      <c r="AI145" s="228">
        <v>34.64</v>
      </c>
      <c r="AJ145" s="228"/>
      <c r="AK145" s="78">
        <f t="shared" si="46"/>
        <v>2.8866666666666667</v>
      </c>
    </row>
    <row r="146" spans="1:37" s="22" customFormat="1" ht="15">
      <c r="A146" s="20">
        <f t="shared" si="47"/>
        <v>140</v>
      </c>
      <c r="B146" s="21" t="s">
        <v>59</v>
      </c>
      <c r="C146" s="21" t="s">
        <v>79</v>
      </c>
      <c r="D146" s="62">
        <v>45</v>
      </c>
      <c r="E146" s="62" t="s">
        <v>18</v>
      </c>
      <c r="F146" s="64">
        <f>'[3]МКД'!$H$159</f>
        <v>8</v>
      </c>
      <c r="G146" s="84">
        <f t="shared" si="36"/>
        <v>19.85363</v>
      </c>
      <c r="H146" s="87">
        <v>9.91531</v>
      </c>
      <c r="I146" s="84">
        <v>9.93832</v>
      </c>
      <c r="J146" s="84">
        <f t="shared" si="37"/>
        <v>28.005029999999998</v>
      </c>
      <c r="K146" s="84">
        <v>14.11769</v>
      </c>
      <c r="L146" s="84">
        <v>13.88734</v>
      </c>
      <c r="M146" s="84">
        <f t="shared" si="38"/>
        <v>30.51215</v>
      </c>
      <c r="N146" s="84">
        <v>17.3766</v>
      </c>
      <c r="O146" s="84">
        <v>13.135549999999999</v>
      </c>
      <c r="P146" s="84">
        <f t="shared" si="39"/>
        <v>35.45532</v>
      </c>
      <c r="Q146" s="84">
        <v>16.10933</v>
      </c>
      <c r="R146" s="84">
        <v>19.34599</v>
      </c>
      <c r="S146" s="84">
        <f t="shared" si="40"/>
        <v>30.33249</v>
      </c>
      <c r="T146" s="84">
        <v>14.14912</v>
      </c>
      <c r="U146" s="84">
        <v>16.18337</v>
      </c>
      <c r="V146" s="84">
        <f t="shared" si="41"/>
        <v>29.871380000000002</v>
      </c>
      <c r="W146" s="85">
        <v>14.14912</v>
      </c>
      <c r="X146" s="85">
        <v>15.72226</v>
      </c>
      <c r="Y146" s="84">
        <f t="shared" si="42"/>
        <v>26.55838</v>
      </c>
      <c r="Z146" s="228">
        <v>9.12451</v>
      </c>
      <c r="AA146" s="228">
        <v>17.43387</v>
      </c>
      <c r="AB146" s="84">
        <f t="shared" si="43"/>
        <v>26.55838</v>
      </c>
      <c r="AC146" s="228">
        <v>9.12451</v>
      </c>
      <c r="AD146" s="228">
        <v>17.43387</v>
      </c>
      <c r="AE146" s="84">
        <f t="shared" si="44"/>
        <v>38.4</v>
      </c>
      <c r="AF146" s="228">
        <v>13.31</v>
      </c>
      <c r="AG146" s="228">
        <v>25.09</v>
      </c>
      <c r="AH146" s="84">
        <f t="shared" si="45"/>
        <v>31.45</v>
      </c>
      <c r="AI146" s="228">
        <v>13.46</v>
      </c>
      <c r="AJ146" s="228">
        <v>17.99</v>
      </c>
      <c r="AK146" s="78">
        <f t="shared" si="46"/>
        <v>3.93125</v>
      </c>
    </row>
    <row r="147" spans="1:37" s="22" customFormat="1" ht="15">
      <c r="A147" s="20">
        <f t="shared" si="47"/>
        <v>141</v>
      </c>
      <c r="B147" s="21" t="s">
        <v>59</v>
      </c>
      <c r="C147" s="21" t="s">
        <v>73</v>
      </c>
      <c r="D147" s="62">
        <v>5</v>
      </c>
      <c r="E147" s="62"/>
      <c r="F147" s="64">
        <f>'[3]МКД'!$H$128</f>
        <v>12</v>
      </c>
      <c r="G147" s="84">
        <f t="shared" si="36"/>
        <v>27.337500000000002</v>
      </c>
      <c r="H147" s="87">
        <v>27.14899</v>
      </c>
      <c r="I147" s="84">
        <v>0.18850999999999998</v>
      </c>
      <c r="J147" s="84">
        <f t="shared" si="37"/>
        <v>29.697760000000002</v>
      </c>
      <c r="K147" s="83">
        <v>29.33265</v>
      </c>
      <c r="L147" s="83">
        <v>0.36511</v>
      </c>
      <c r="M147" s="84">
        <f t="shared" si="38"/>
        <v>23.874390000000002</v>
      </c>
      <c r="N147" s="84">
        <v>23.4372</v>
      </c>
      <c r="O147" s="84">
        <v>0.43719</v>
      </c>
      <c r="P147" s="84">
        <f t="shared" si="39"/>
        <v>22.044810000000002</v>
      </c>
      <c r="Q147" s="84">
        <v>21.58554</v>
      </c>
      <c r="R147" s="84">
        <v>0.45926999999999996</v>
      </c>
      <c r="S147" s="84">
        <f t="shared" si="40"/>
        <v>23.152260000000002</v>
      </c>
      <c r="T147" s="84">
        <v>22.594060000000002</v>
      </c>
      <c r="U147" s="84">
        <v>0.5582</v>
      </c>
      <c r="V147" s="84">
        <f t="shared" si="41"/>
        <v>26.989770000000004</v>
      </c>
      <c r="W147" s="85">
        <v>26.254540000000002</v>
      </c>
      <c r="X147" s="85">
        <v>0.73523</v>
      </c>
      <c r="Y147" s="84">
        <f t="shared" si="42"/>
        <v>28.1788</v>
      </c>
      <c r="Z147" s="226">
        <v>27.216189999999997</v>
      </c>
      <c r="AA147" s="226">
        <v>0.96261</v>
      </c>
      <c r="AB147" s="84">
        <f t="shared" si="43"/>
        <v>28.1788</v>
      </c>
      <c r="AC147" s="226">
        <v>27.216189999999997</v>
      </c>
      <c r="AD147" s="226">
        <v>0.96261</v>
      </c>
      <c r="AE147" s="84">
        <f t="shared" si="44"/>
        <v>23.93</v>
      </c>
      <c r="AF147" s="226">
        <v>23</v>
      </c>
      <c r="AG147" s="226">
        <v>0.93</v>
      </c>
      <c r="AH147" s="84">
        <f t="shared" si="45"/>
        <v>24.43</v>
      </c>
      <c r="AI147" s="226">
        <v>23.44</v>
      </c>
      <c r="AJ147" s="226">
        <v>0.99</v>
      </c>
      <c r="AK147" s="78">
        <f t="shared" si="46"/>
        <v>2.035833333333333</v>
      </c>
    </row>
    <row r="148" spans="1:37" s="22" customFormat="1" ht="15">
      <c r="A148" s="20">
        <f t="shared" si="47"/>
        <v>142</v>
      </c>
      <c r="B148" s="21" t="s">
        <v>59</v>
      </c>
      <c r="C148" s="21" t="s">
        <v>67</v>
      </c>
      <c r="D148" s="62">
        <v>3</v>
      </c>
      <c r="E148" s="62"/>
      <c r="F148" s="64">
        <f>'[1]МКД'!$H$45</f>
        <v>2</v>
      </c>
      <c r="G148" s="84">
        <f t="shared" si="36"/>
        <v>12.12997</v>
      </c>
      <c r="H148" s="87">
        <v>3.41107</v>
      </c>
      <c r="I148" s="84">
        <v>8.7189</v>
      </c>
      <c r="J148" s="84">
        <f t="shared" si="37"/>
        <v>13.23838</v>
      </c>
      <c r="K148" s="83">
        <v>5.06269</v>
      </c>
      <c r="L148" s="83">
        <v>8.17569</v>
      </c>
      <c r="M148" s="84">
        <f t="shared" si="38"/>
        <v>23.72276</v>
      </c>
      <c r="N148" s="84">
        <v>7.612760000000001</v>
      </c>
      <c r="O148" s="84">
        <v>16.11</v>
      </c>
      <c r="P148" s="84">
        <f t="shared" si="39"/>
        <v>24.778599999999997</v>
      </c>
      <c r="Q148" s="84">
        <v>7.6132100000000005</v>
      </c>
      <c r="R148" s="84">
        <v>17.16539</v>
      </c>
      <c r="S148" s="84">
        <f t="shared" si="40"/>
        <v>25.691559999999996</v>
      </c>
      <c r="T148" s="84">
        <v>7.6132100000000005</v>
      </c>
      <c r="U148" s="84">
        <v>18.078349999999997</v>
      </c>
      <c r="V148" s="84">
        <f t="shared" si="41"/>
        <v>26.732460000000003</v>
      </c>
      <c r="W148" s="85">
        <v>7.6132100000000005</v>
      </c>
      <c r="X148" s="85">
        <v>19.11925</v>
      </c>
      <c r="Y148" s="84">
        <f t="shared" si="42"/>
        <v>27.500100000000003</v>
      </c>
      <c r="Z148" s="228">
        <v>7.6132100000000005</v>
      </c>
      <c r="AA148" s="228">
        <v>19.88689</v>
      </c>
      <c r="AB148" s="84">
        <f t="shared" si="43"/>
        <v>27.500100000000003</v>
      </c>
      <c r="AC148" s="228">
        <v>7.6132100000000005</v>
      </c>
      <c r="AD148" s="228">
        <v>19.88689</v>
      </c>
      <c r="AE148" s="84">
        <f t="shared" si="44"/>
        <v>24.799999999999997</v>
      </c>
      <c r="AF148" s="228">
        <v>12.68</v>
      </c>
      <c r="AG148" s="228">
        <v>12.12</v>
      </c>
      <c r="AH148" s="84">
        <f t="shared" si="45"/>
        <v>37.519999999999996</v>
      </c>
      <c r="AI148" s="228">
        <v>12.71</v>
      </c>
      <c r="AJ148" s="228">
        <v>24.81</v>
      </c>
      <c r="AK148" s="78">
        <f t="shared" si="46"/>
        <v>18.759999999999998</v>
      </c>
    </row>
    <row r="149" spans="1:37" s="22" customFormat="1" ht="15">
      <c r="A149" s="20">
        <f t="shared" si="47"/>
        <v>143</v>
      </c>
      <c r="B149" s="21" t="s">
        <v>59</v>
      </c>
      <c r="C149" s="21" t="s">
        <v>73</v>
      </c>
      <c r="D149" s="62">
        <v>4</v>
      </c>
      <c r="E149" s="62"/>
      <c r="F149" s="64">
        <f>'[3]МКД'!$H$127</f>
        <v>8</v>
      </c>
      <c r="G149" s="84">
        <f t="shared" si="36"/>
        <v>15.75783</v>
      </c>
      <c r="H149" s="87">
        <v>15.77256</v>
      </c>
      <c r="I149" s="84">
        <v>-0.01473</v>
      </c>
      <c r="J149" s="84">
        <f t="shared" si="37"/>
        <v>11.57196</v>
      </c>
      <c r="K149" s="83">
        <v>11.64254</v>
      </c>
      <c r="L149" s="83">
        <v>-0.07058</v>
      </c>
      <c r="M149" s="84">
        <f t="shared" si="38"/>
        <v>21.3252</v>
      </c>
      <c r="N149" s="84">
        <v>21.2416</v>
      </c>
      <c r="O149" s="84">
        <v>0.0836</v>
      </c>
      <c r="P149" s="84">
        <f t="shared" si="39"/>
        <v>28.533229999999996</v>
      </c>
      <c r="Q149" s="84">
        <v>21.45669</v>
      </c>
      <c r="R149" s="84">
        <v>7.07654</v>
      </c>
      <c r="S149" s="84">
        <f t="shared" si="40"/>
        <v>33.24732</v>
      </c>
      <c r="T149" s="84">
        <v>23.79566</v>
      </c>
      <c r="U149" s="84">
        <v>9.45166</v>
      </c>
      <c r="V149" s="84">
        <f t="shared" si="41"/>
        <v>24.708979999999997</v>
      </c>
      <c r="W149" s="85">
        <v>20.248849999999997</v>
      </c>
      <c r="X149" s="85">
        <v>4.46013</v>
      </c>
      <c r="Y149" s="84">
        <f t="shared" si="42"/>
        <v>28.98917</v>
      </c>
      <c r="Z149" s="226">
        <v>24.89077</v>
      </c>
      <c r="AA149" s="226">
        <v>4.0984</v>
      </c>
      <c r="AB149" s="84">
        <f t="shared" si="43"/>
        <v>28.98917</v>
      </c>
      <c r="AC149" s="226">
        <v>24.89077</v>
      </c>
      <c r="AD149" s="226">
        <v>4.0984</v>
      </c>
      <c r="AE149" s="84">
        <f t="shared" si="44"/>
        <v>30.84</v>
      </c>
      <c r="AF149" s="226">
        <v>25.4</v>
      </c>
      <c r="AG149" s="226">
        <v>5.44</v>
      </c>
      <c r="AH149" s="84">
        <f t="shared" si="45"/>
        <v>27.79</v>
      </c>
      <c r="AI149" s="226">
        <v>21.58</v>
      </c>
      <c r="AJ149" s="226">
        <v>6.21</v>
      </c>
      <c r="AK149" s="78">
        <f t="shared" si="46"/>
        <v>3.47375</v>
      </c>
    </row>
    <row r="150" spans="1:37" s="22" customFormat="1" ht="15">
      <c r="A150" s="20">
        <f t="shared" si="47"/>
        <v>144</v>
      </c>
      <c r="B150" s="21" t="s">
        <v>59</v>
      </c>
      <c r="C150" s="21" t="s">
        <v>66</v>
      </c>
      <c r="D150" s="62">
        <v>12</v>
      </c>
      <c r="E150" s="62"/>
      <c r="F150" s="64">
        <f>'[1]МКД'!$H$42</f>
        <v>12</v>
      </c>
      <c r="G150" s="84">
        <f t="shared" si="36"/>
        <v>38.99766</v>
      </c>
      <c r="H150" s="87">
        <v>38.99766</v>
      </c>
      <c r="I150" s="84">
        <v>0</v>
      </c>
      <c r="J150" s="84">
        <f t="shared" si="37"/>
        <v>24.14314</v>
      </c>
      <c r="K150" s="83">
        <v>24.14314</v>
      </c>
      <c r="L150" s="83">
        <v>0</v>
      </c>
      <c r="M150" s="84">
        <f t="shared" si="38"/>
        <v>15.57178</v>
      </c>
      <c r="N150" s="84">
        <v>15.57178</v>
      </c>
      <c r="O150" s="84">
        <v>0</v>
      </c>
      <c r="P150" s="84">
        <f t="shared" si="39"/>
        <v>17.52465</v>
      </c>
      <c r="Q150" s="84">
        <v>17.52465</v>
      </c>
      <c r="R150" s="84">
        <v>0</v>
      </c>
      <c r="S150" s="84">
        <f t="shared" si="40"/>
        <v>17.519509999999997</v>
      </c>
      <c r="T150" s="84">
        <v>17.519509999999997</v>
      </c>
      <c r="U150" s="84">
        <v>0</v>
      </c>
      <c r="V150" s="84">
        <f t="shared" si="41"/>
        <v>22.56505</v>
      </c>
      <c r="W150" s="85">
        <v>22.56505</v>
      </c>
      <c r="X150" s="85">
        <v>0</v>
      </c>
      <c r="Y150" s="84">
        <f t="shared" si="42"/>
        <v>17.31706</v>
      </c>
      <c r="Z150" s="228">
        <v>17.31706</v>
      </c>
      <c r="AA150" s="228">
        <v>0</v>
      </c>
      <c r="AB150" s="84">
        <f t="shared" si="43"/>
        <v>17.31706</v>
      </c>
      <c r="AC150" s="228">
        <v>17.31706</v>
      </c>
      <c r="AD150" s="228">
        <v>0</v>
      </c>
      <c r="AE150" s="84">
        <f t="shared" si="44"/>
        <v>16.79</v>
      </c>
      <c r="AF150" s="228">
        <v>16.79</v>
      </c>
      <c r="AG150" s="228">
        <v>0</v>
      </c>
      <c r="AH150" s="84">
        <f t="shared" si="45"/>
        <v>15.66</v>
      </c>
      <c r="AI150" s="228">
        <v>15.66</v>
      </c>
      <c r="AJ150" s="228"/>
      <c r="AK150" s="78">
        <f t="shared" si="46"/>
        <v>1.305</v>
      </c>
    </row>
    <row r="151" spans="1:37" s="22" customFormat="1" ht="15">
      <c r="A151" s="20">
        <f t="shared" si="47"/>
        <v>145</v>
      </c>
      <c r="B151" s="21" t="s">
        <v>59</v>
      </c>
      <c r="C151" s="21" t="s">
        <v>73</v>
      </c>
      <c r="D151" s="62">
        <v>9</v>
      </c>
      <c r="E151" s="62"/>
      <c r="F151" s="64">
        <f>'[3]МКД'!$H$131</f>
        <v>12</v>
      </c>
      <c r="G151" s="84">
        <f t="shared" si="36"/>
        <v>23.06807</v>
      </c>
      <c r="H151" s="87">
        <v>24.22784</v>
      </c>
      <c r="I151" s="84">
        <v>-1.15977</v>
      </c>
      <c r="J151" s="84">
        <f t="shared" si="37"/>
        <v>17.1493</v>
      </c>
      <c r="K151" s="83">
        <v>18.26491</v>
      </c>
      <c r="L151" s="83">
        <v>-1.11561</v>
      </c>
      <c r="M151" s="84">
        <f t="shared" si="38"/>
        <v>19.77164</v>
      </c>
      <c r="N151" s="84">
        <v>20.84835</v>
      </c>
      <c r="O151" s="84">
        <v>-1.07671</v>
      </c>
      <c r="P151" s="84">
        <f t="shared" si="39"/>
        <v>20.11119</v>
      </c>
      <c r="Q151" s="84">
        <v>15.84285</v>
      </c>
      <c r="R151" s="84">
        <v>4.26834</v>
      </c>
      <c r="S151" s="84">
        <f t="shared" si="40"/>
        <v>20.82142</v>
      </c>
      <c r="T151" s="84">
        <v>18.3472</v>
      </c>
      <c r="U151" s="84">
        <v>2.47422</v>
      </c>
      <c r="V151" s="84">
        <f t="shared" si="41"/>
        <v>22.251700000000003</v>
      </c>
      <c r="W151" s="85">
        <v>19.623630000000002</v>
      </c>
      <c r="X151" s="85">
        <v>2.62807</v>
      </c>
      <c r="Y151" s="84">
        <f t="shared" si="42"/>
        <v>19.22188</v>
      </c>
      <c r="Z151" s="228">
        <v>17.32968</v>
      </c>
      <c r="AA151" s="228">
        <v>1.8922</v>
      </c>
      <c r="AB151" s="84">
        <f t="shared" si="43"/>
        <v>19.22188</v>
      </c>
      <c r="AC151" s="228">
        <v>17.32968</v>
      </c>
      <c r="AD151" s="228">
        <v>1.8922</v>
      </c>
      <c r="AE151" s="84">
        <f t="shared" si="44"/>
        <v>20.27</v>
      </c>
      <c r="AF151" s="228">
        <v>22.07</v>
      </c>
      <c r="AG151" s="228">
        <v>-1.8</v>
      </c>
      <c r="AH151" s="84">
        <f t="shared" si="45"/>
        <v>19.759999999999998</v>
      </c>
      <c r="AI151" s="228">
        <v>21.56</v>
      </c>
      <c r="AJ151" s="228">
        <v>-1.8</v>
      </c>
      <c r="AK151" s="78">
        <f t="shared" si="46"/>
        <v>1.6466666666666665</v>
      </c>
    </row>
    <row r="152" spans="1:37" s="22" customFormat="1" ht="15">
      <c r="A152" s="20">
        <f t="shared" si="47"/>
        <v>146</v>
      </c>
      <c r="B152" s="25" t="s">
        <v>59</v>
      </c>
      <c r="C152" s="21" t="s">
        <v>78</v>
      </c>
      <c r="D152" s="62">
        <v>34</v>
      </c>
      <c r="E152" s="62" t="s">
        <v>17</v>
      </c>
      <c r="F152" s="64">
        <f>'[3]МКД'!$H$144</f>
        <v>12</v>
      </c>
      <c r="G152" s="84">
        <f t="shared" si="36"/>
        <v>64.67831</v>
      </c>
      <c r="H152" s="87">
        <v>16.27842</v>
      </c>
      <c r="I152" s="84">
        <v>48.39989</v>
      </c>
      <c r="J152" s="84">
        <f t="shared" si="37"/>
        <v>94.91205</v>
      </c>
      <c r="K152" s="84">
        <v>20.513939999999998</v>
      </c>
      <c r="L152" s="84">
        <v>74.39811</v>
      </c>
      <c r="M152" s="84">
        <f t="shared" si="38"/>
        <v>106.54204</v>
      </c>
      <c r="N152" s="84">
        <v>27.2426</v>
      </c>
      <c r="O152" s="84">
        <v>79.29944</v>
      </c>
      <c r="P152" s="84">
        <f t="shared" si="39"/>
        <v>97.97632</v>
      </c>
      <c r="Q152" s="84">
        <v>19.18632</v>
      </c>
      <c r="R152" s="84">
        <v>78.79</v>
      </c>
      <c r="S152" s="84">
        <f t="shared" si="40"/>
        <v>27.905669999999997</v>
      </c>
      <c r="T152" s="84">
        <v>19.179029999999997</v>
      </c>
      <c r="U152" s="84">
        <v>8.72664</v>
      </c>
      <c r="V152" s="84">
        <f t="shared" si="41"/>
        <v>17.77727</v>
      </c>
      <c r="W152" s="85">
        <v>21.094810000000003</v>
      </c>
      <c r="X152" s="85">
        <v>-3.31754</v>
      </c>
      <c r="Y152" s="84">
        <f t="shared" si="42"/>
        <v>15.91933</v>
      </c>
      <c r="Z152" s="226">
        <v>21.65727</v>
      </c>
      <c r="AA152" s="226">
        <v>-5.73794</v>
      </c>
      <c r="AB152" s="84">
        <f t="shared" si="43"/>
        <v>15.91933</v>
      </c>
      <c r="AC152" s="226">
        <v>21.65727</v>
      </c>
      <c r="AD152" s="226">
        <v>-5.73794</v>
      </c>
      <c r="AE152" s="84">
        <f t="shared" si="44"/>
        <v>18.360000000000003</v>
      </c>
      <c r="AF152" s="226">
        <v>19.51</v>
      </c>
      <c r="AG152" s="226">
        <v>-1.15</v>
      </c>
      <c r="AH152" s="84">
        <f t="shared" si="45"/>
        <v>16.09</v>
      </c>
      <c r="AI152" s="226">
        <v>17.24</v>
      </c>
      <c r="AJ152" s="226">
        <v>-1.15</v>
      </c>
      <c r="AK152" s="78">
        <f t="shared" si="46"/>
        <v>1.3408333333333333</v>
      </c>
    </row>
    <row r="153" spans="1:37" s="22" customFormat="1" ht="15">
      <c r="A153" s="20">
        <f t="shared" si="47"/>
        <v>147</v>
      </c>
      <c r="B153" s="21" t="s">
        <v>59</v>
      </c>
      <c r="C153" s="21" t="s">
        <v>62</v>
      </c>
      <c r="D153" s="62">
        <v>47</v>
      </c>
      <c r="E153" s="62" t="s">
        <v>17</v>
      </c>
      <c r="F153" s="64">
        <f>'[1]МКД'!$H$19</f>
        <v>12</v>
      </c>
      <c r="G153" s="84">
        <f t="shared" si="36"/>
        <v>-12.36822</v>
      </c>
      <c r="H153" s="87">
        <v>4.01696</v>
      </c>
      <c r="I153" s="84">
        <v>-16.385180000000002</v>
      </c>
      <c r="J153" s="84">
        <f t="shared" si="37"/>
        <v>-12.21166</v>
      </c>
      <c r="K153" s="83">
        <v>1.76934</v>
      </c>
      <c r="L153" s="83">
        <v>-13.981</v>
      </c>
      <c r="M153" s="84">
        <f t="shared" si="38"/>
        <v>-1.8592199999999988</v>
      </c>
      <c r="N153" s="84">
        <v>10.17153</v>
      </c>
      <c r="O153" s="84">
        <v>-12.03075</v>
      </c>
      <c r="P153" s="84">
        <f t="shared" si="39"/>
        <v>12.345180000000001</v>
      </c>
      <c r="Q153" s="84">
        <v>5.947520000000001</v>
      </c>
      <c r="R153" s="84">
        <v>6.39766</v>
      </c>
      <c r="S153" s="84">
        <f t="shared" si="40"/>
        <v>9.01179</v>
      </c>
      <c r="T153" s="84">
        <v>1.93855</v>
      </c>
      <c r="U153" s="84">
        <v>7.07324</v>
      </c>
      <c r="V153" s="84">
        <f t="shared" si="41"/>
        <v>17.143060000000002</v>
      </c>
      <c r="W153" s="85">
        <v>5.07745</v>
      </c>
      <c r="X153" s="85">
        <v>12.065610000000001</v>
      </c>
      <c r="Y153" s="84">
        <f t="shared" si="42"/>
        <v>3.07911</v>
      </c>
      <c r="Z153" s="228">
        <v>3.24204</v>
      </c>
      <c r="AA153" s="228">
        <v>-0.16293000000000002</v>
      </c>
      <c r="AB153" s="84">
        <f t="shared" si="43"/>
        <v>3.07911</v>
      </c>
      <c r="AC153" s="228">
        <v>3.24204</v>
      </c>
      <c r="AD153" s="228">
        <v>-0.16293000000000002</v>
      </c>
      <c r="AE153" s="84">
        <f t="shared" si="44"/>
        <v>9.9</v>
      </c>
      <c r="AF153" s="228">
        <v>8.18</v>
      </c>
      <c r="AG153" s="228">
        <v>1.72</v>
      </c>
      <c r="AH153" s="84">
        <f t="shared" si="45"/>
        <v>13.89</v>
      </c>
      <c r="AI153" s="228">
        <v>9.61</v>
      </c>
      <c r="AJ153" s="228">
        <v>4.28</v>
      </c>
      <c r="AK153" s="78">
        <f t="shared" si="46"/>
        <v>1.1575</v>
      </c>
    </row>
    <row r="154" spans="1:37" s="22" customFormat="1" ht="15">
      <c r="A154" s="20">
        <f t="shared" si="47"/>
        <v>148</v>
      </c>
      <c r="B154" s="21" t="s">
        <v>59</v>
      </c>
      <c r="C154" s="21" t="s">
        <v>71</v>
      </c>
      <c r="D154" s="62">
        <v>5</v>
      </c>
      <c r="E154" s="62"/>
      <c r="F154" s="64">
        <f>'[3]МКД'!$H$104</f>
        <v>12</v>
      </c>
      <c r="G154" s="84">
        <f t="shared" si="36"/>
        <v>12.89148</v>
      </c>
      <c r="H154" s="87">
        <v>14.48334</v>
      </c>
      <c r="I154" s="84">
        <v>-1.5918599999999998</v>
      </c>
      <c r="J154" s="84">
        <f t="shared" si="37"/>
        <v>13.733019999999998</v>
      </c>
      <c r="K154" s="83">
        <v>15.324879999999999</v>
      </c>
      <c r="L154" s="83">
        <v>-1.5918599999999998</v>
      </c>
      <c r="M154" s="84">
        <f t="shared" si="38"/>
        <v>14.4881</v>
      </c>
      <c r="N154" s="84">
        <v>16.07996</v>
      </c>
      <c r="O154" s="84">
        <v>-1.5918599999999998</v>
      </c>
      <c r="P154" s="84">
        <f t="shared" si="39"/>
        <v>18.31192</v>
      </c>
      <c r="Q154" s="84">
        <v>13.69883</v>
      </c>
      <c r="R154" s="84">
        <v>4.613090000000001</v>
      </c>
      <c r="S154" s="84">
        <f t="shared" si="40"/>
        <v>16.86196</v>
      </c>
      <c r="T154" s="84">
        <v>13.63208</v>
      </c>
      <c r="U154" s="84">
        <v>3.22988</v>
      </c>
      <c r="V154" s="84">
        <f t="shared" si="41"/>
        <v>16.8249</v>
      </c>
      <c r="W154" s="85">
        <v>13.82556</v>
      </c>
      <c r="X154" s="85">
        <v>2.99934</v>
      </c>
      <c r="Y154" s="84">
        <f t="shared" si="42"/>
        <v>15.825790000000001</v>
      </c>
      <c r="Z154" s="226">
        <v>12.13958</v>
      </c>
      <c r="AA154" s="226">
        <v>3.68621</v>
      </c>
      <c r="AB154" s="84">
        <f t="shared" si="43"/>
        <v>15.825790000000001</v>
      </c>
      <c r="AC154" s="226">
        <v>12.13958</v>
      </c>
      <c r="AD154" s="226">
        <v>3.68621</v>
      </c>
      <c r="AE154" s="84">
        <f t="shared" si="44"/>
        <v>20.47</v>
      </c>
      <c r="AF154" s="226">
        <v>16.29</v>
      </c>
      <c r="AG154" s="226">
        <v>4.18</v>
      </c>
      <c r="AH154" s="84">
        <f t="shared" si="45"/>
        <v>21.03</v>
      </c>
      <c r="AI154" s="226">
        <v>17.32</v>
      </c>
      <c r="AJ154" s="226">
        <v>3.71</v>
      </c>
      <c r="AK154" s="78">
        <f t="shared" si="46"/>
        <v>1.7525000000000002</v>
      </c>
    </row>
    <row r="155" spans="1:37" s="22" customFormat="1" ht="15">
      <c r="A155" s="20">
        <f t="shared" si="47"/>
        <v>149</v>
      </c>
      <c r="B155" s="23" t="s">
        <v>59</v>
      </c>
      <c r="C155" s="21" t="s">
        <v>69</v>
      </c>
      <c r="D155" s="62">
        <v>7</v>
      </c>
      <c r="E155" s="62"/>
      <c r="F155" s="64">
        <f>'[2]МКД'!$H$382</f>
        <v>12</v>
      </c>
      <c r="G155" s="84">
        <f t="shared" si="36"/>
        <v>10.77875</v>
      </c>
      <c r="H155" s="87">
        <v>10.77875</v>
      </c>
      <c r="I155" s="84">
        <v>0</v>
      </c>
      <c r="J155" s="84">
        <f t="shared" si="37"/>
        <v>13.23781</v>
      </c>
      <c r="K155" s="83">
        <v>13.23781</v>
      </c>
      <c r="L155" s="83">
        <v>0</v>
      </c>
      <c r="M155" s="84">
        <f t="shared" si="38"/>
        <v>6.31007</v>
      </c>
      <c r="N155" s="84">
        <v>6.31007</v>
      </c>
      <c r="O155" s="84">
        <v>0</v>
      </c>
      <c r="P155" s="84">
        <f t="shared" si="39"/>
        <v>0.30216000000000004</v>
      </c>
      <c r="Q155" s="84">
        <v>0.30216000000000004</v>
      </c>
      <c r="R155" s="84">
        <v>0</v>
      </c>
      <c r="S155" s="84">
        <f t="shared" si="40"/>
        <v>4.4965399999999995</v>
      </c>
      <c r="T155" s="84">
        <v>4.4965399999999995</v>
      </c>
      <c r="U155" s="84">
        <v>0</v>
      </c>
      <c r="V155" s="84">
        <f t="shared" si="41"/>
        <v>6.83561</v>
      </c>
      <c r="W155" s="85">
        <v>6.83561</v>
      </c>
      <c r="X155" s="85">
        <v>0</v>
      </c>
      <c r="Y155" s="84">
        <f t="shared" si="42"/>
        <v>4.83079</v>
      </c>
      <c r="Z155" s="228">
        <v>4.83079</v>
      </c>
      <c r="AA155" s="228">
        <v>0</v>
      </c>
      <c r="AB155" s="84">
        <f t="shared" si="43"/>
        <v>4.83079</v>
      </c>
      <c r="AC155" s="228">
        <v>4.83079</v>
      </c>
      <c r="AD155" s="228">
        <v>0</v>
      </c>
      <c r="AE155" s="84">
        <f t="shared" si="44"/>
        <v>8.5</v>
      </c>
      <c r="AF155" s="228">
        <v>8.5</v>
      </c>
      <c r="AG155" s="228">
        <v>0</v>
      </c>
      <c r="AH155" s="84">
        <f t="shared" si="45"/>
        <v>12.24</v>
      </c>
      <c r="AI155" s="228">
        <v>12.24</v>
      </c>
      <c r="AJ155" s="228"/>
      <c r="AK155" s="78">
        <f t="shared" si="46"/>
        <v>1.02</v>
      </c>
    </row>
    <row r="156" spans="1:36" s="27" customFormat="1" ht="15">
      <c r="A156" s="13"/>
      <c r="B156" s="26" t="s">
        <v>8</v>
      </c>
      <c r="C156" s="13"/>
      <c r="D156" s="59"/>
      <c r="E156" s="59"/>
      <c r="F156" s="59">
        <f aca="true" t="shared" si="48" ref="F156:X156">SUM(F7:F155)</f>
        <v>2133</v>
      </c>
      <c r="G156" s="79">
        <f t="shared" si="48"/>
        <v>48939.23575000003</v>
      </c>
      <c r="H156" s="79">
        <f t="shared" si="48"/>
        <v>21001.52851</v>
      </c>
      <c r="I156" s="79">
        <f t="shared" si="48"/>
        <v>27937.707239999996</v>
      </c>
      <c r="J156" s="79">
        <f t="shared" si="48"/>
        <v>50035.45904999997</v>
      </c>
      <c r="K156" s="79">
        <f t="shared" si="48"/>
        <v>20958.551580000007</v>
      </c>
      <c r="L156" s="79">
        <f t="shared" si="48"/>
        <v>29076.90747</v>
      </c>
      <c r="M156" s="79">
        <f t="shared" si="48"/>
        <v>51191.14681700006</v>
      </c>
      <c r="N156" s="79">
        <f t="shared" si="48"/>
        <v>21634.011710000002</v>
      </c>
      <c r="O156" s="79">
        <f t="shared" si="48"/>
        <v>29557.13510699999</v>
      </c>
      <c r="P156" s="79">
        <f t="shared" si="48"/>
        <v>50821.786949999965</v>
      </c>
      <c r="Q156" s="79">
        <f t="shared" si="48"/>
        <v>20565.53688999999</v>
      </c>
      <c r="R156" s="79">
        <f t="shared" si="48"/>
        <v>30256.250059999995</v>
      </c>
      <c r="S156" s="79">
        <f t="shared" si="48"/>
        <v>51694.91049</v>
      </c>
      <c r="T156" s="79">
        <f t="shared" si="48"/>
        <v>20612.435789999985</v>
      </c>
      <c r="U156" s="79">
        <f t="shared" si="48"/>
        <v>31082.474700000006</v>
      </c>
      <c r="V156" s="79">
        <f t="shared" si="48"/>
        <v>51754.89160000001</v>
      </c>
      <c r="W156" s="79">
        <f t="shared" si="48"/>
        <v>20806.248079999983</v>
      </c>
      <c r="X156" s="79">
        <f t="shared" si="48"/>
        <v>30948.643519999987</v>
      </c>
      <c r="Y156" s="79">
        <f aca="true" t="shared" si="49" ref="Y156:AD156">SUM(Y7:Y155)</f>
        <v>52424.02265</v>
      </c>
      <c r="Z156" s="79">
        <f t="shared" si="49"/>
        <v>20941.52235</v>
      </c>
      <c r="AA156" s="79">
        <f t="shared" si="49"/>
        <v>31482.500299999978</v>
      </c>
      <c r="AB156" s="79">
        <f t="shared" si="49"/>
        <v>52424.02265</v>
      </c>
      <c r="AC156" s="79">
        <f t="shared" si="49"/>
        <v>20941.52235</v>
      </c>
      <c r="AD156" s="79">
        <f t="shared" si="49"/>
        <v>31482.500299999978</v>
      </c>
      <c r="AE156" s="79">
        <f aca="true" t="shared" si="50" ref="AE156:AJ156">SUM(AE7:AE155)</f>
        <v>47622.51999999999</v>
      </c>
      <c r="AF156" s="79">
        <f t="shared" si="50"/>
        <v>20297.92</v>
      </c>
      <c r="AG156" s="79">
        <f t="shared" si="50"/>
        <v>27324.599999999995</v>
      </c>
      <c r="AH156" s="79">
        <f t="shared" si="50"/>
        <v>50221.93000000002</v>
      </c>
      <c r="AI156" s="79">
        <f t="shared" si="50"/>
        <v>20265.920000000002</v>
      </c>
      <c r="AJ156" s="79">
        <f t="shared" si="50"/>
        <v>29956.01000000001</v>
      </c>
    </row>
    <row r="157" spans="1:37" s="22" customFormat="1" ht="15">
      <c r="A157" s="296" t="s">
        <v>95</v>
      </c>
      <c r="B157" s="296"/>
      <c r="C157" s="296"/>
      <c r="D157" s="296"/>
      <c r="E157" s="296"/>
      <c r="F157" s="296"/>
      <c r="G157" s="296"/>
      <c r="H157" s="296"/>
      <c r="I157" s="296"/>
      <c r="J157" s="296"/>
      <c r="K157" s="296"/>
      <c r="L157" s="296"/>
      <c r="M157" s="296"/>
      <c r="N157" s="296"/>
      <c r="O157" s="296"/>
      <c r="P157" s="296"/>
      <c r="Q157" s="296"/>
      <c r="R157" s="296"/>
      <c r="S157" s="296"/>
      <c r="T157" s="296"/>
      <c r="U157" s="296"/>
      <c r="V157" s="296"/>
      <c r="W157" s="296"/>
      <c r="X157" s="296"/>
      <c r="Y157" s="296"/>
      <c r="Z157" s="296"/>
      <c r="AA157" s="296"/>
      <c r="AB157" s="296"/>
      <c r="AC157" s="296"/>
      <c r="AD157" s="296"/>
      <c r="AE157" s="296"/>
      <c r="AF157" s="296"/>
      <c r="AG157" s="296"/>
      <c r="AH157" s="296"/>
      <c r="AI157" s="296"/>
      <c r="AJ157" s="296"/>
      <c r="AK157" s="297"/>
    </row>
    <row r="158" spans="1:37" s="22" customFormat="1" ht="15" customHeight="1">
      <c r="A158" s="20">
        <v>1</v>
      </c>
      <c r="B158" s="21" t="s">
        <v>59</v>
      </c>
      <c r="C158" s="21" t="s">
        <v>62</v>
      </c>
      <c r="D158" s="62">
        <v>1</v>
      </c>
      <c r="E158" s="62"/>
      <c r="F158" s="51">
        <f>'[1]МКД'!$H$7</f>
        <v>16</v>
      </c>
      <c r="G158" s="84">
        <f>SUM(H158:I158)</f>
        <v>47.94643000000001</v>
      </c>
      <c r="H158" s="87">
        <v>13.68789</v>
      </c>
      <c r="I158" s="84">
        <v>34.25854</v>
      </c>
      <c r="J158" s="84">
        <f>K158+L158</f>
        <v>47.94643000000001</v>
      </c>
      <c r="K158" s="83">
        <v>13.68789</v>
      </c>
      <c r="L158" s="83">
        <v>34.25854</v>
      </c>
      <c r="M158" s="84">
        <f>N158+O158</f>
        <v>47.94643000000001</v>
      </c>
      <c r="N158" s="84">
        <v>13.68789</v>
      </c>
      <c r="O158" s="84">
        <v>34.25854</v>
      </c>
      <c r="P158" s="84">
        <f>Q158+R158</f>
        <v>47.94643000000001</v>
      </c>
      <c r="Q158" s="84">
        <v>13.68789</v>
      </c>
      <c r="R158" s="84">
        <v>34.25854</v>
      </c>
      <c r="S158" s="84">
        <f>T158+U158</f>
        <v>47.94643000000001</v>
      </c>
      <c r="T158" s="84">
        <v>13.68789</v>
      </c>
      <c r="U158" s="84">
        <v>34.25854</v>
      </c>
      <c r="V158" s="84">
        <f>W158+X158</f>
        <v>47.94643000000001</v>
      </c>
      <c r="W158" s="85">
        <v>13.68789</v>
      </c>
      <c r="X158" s="85">
        <v>34.25854</v>
      </c>
      <c r="Y158" s="85">
        <f>Z158+AA158</f>
        <v>47.94643000000001</v>
      </c>
      <c r="Z158" s="228">
        <v>13.68789</v>
      </c>
      <c r="AA158" s="228">
        <v>34.25854</v>
      </c>
      <c r="AB158" s="85">
        <f>AC158+AD158</f>
        <v>47.94643000000001</v>
      </c>
      <c r="AC158" s="228">
        <v>13.68789</v>
      </c>
      <c r="AD158" s="228">
        <v>34.25854</v>
      </c>
      <c r="AE158" s="228">
        <f>AF158+AG158</f>
        <v>47.949999999999996</v>
      </c>
      <c r="AF158" s="228">
        <v>13.69</v>
      </c>
      <c r="AG158" s="228">
        <v>34.26</v>
      </c>
      <c r="AH158" s="228">
        <f>AI158+AJ158</f>
        <v>47.949999999999996</v>
      </c>
      <c r="AI158" s="228">
        <v>13.69</v>
      </c>
      <c r="AJ158" s="228">
        <v>34.26</v>
      </c>
      <c r="AK158" s="78">
        <f>AH158/F158</f>
        <v>2.9968749999999997</v>
      </c>
    </row>
    <row r="159" spans="1:37" s="33" customFormat="1" ht="15">
      <c r="A159" s="32">
        <f>A158+1</f>
        <v>2</v>
      </c>
      <c r="B159" s="21" t="s">
        <v>59</v>
      </c>
      <c r="C159" s="21" t="s">
        <v>62</v>
      </c>
      <c r="D159" s="62">
        <v>44</v>
      </c>
      <c r="E159" s="62"/>
      <c r="F159" s="12">
        <v>33</v>
      </c>
      <c r="G159" s="84">
        <f aca="true" t="shared" si="51" ref="G159:G178">SUM(H159:I159)</f>
        <v>2.86951</v>
      </c>
      <c r="H159" s="87">
        <v>2.86951</v>
      </c>
      <c r="I159" s="84">
        <v>0</v>
      </c>
      <c r="J159" s="84">
        <f aca="true" t="shared" si="52" ref="J159:J178">K159+L159</f>
        <v>2.86951</v>
      </c>
      <c r="K159" s="83">
        <v>2.86951</v>
      </c>
      <c r="L159" s="83">
        <v>0</v>
      </c>
      <c r="M159" s="84">
        <f>N159+O159</f>
        <v>2.86951</v>
      </c>
      <c r="N159" s="84">
        <v>2.86951</v>
      </c>
      <c r="O159" s="84">
        <v>0</v>
      </c>
      <c r="P159" s="84">
        <f>Q159+R159</f>
        <v>2.86951</v>
      </c>
      <c r="Q159" s="84">
        <v>2.86951</v>
      </c>
      <c r="R159" s="84">
        <v>0</v>
      </c>
      <c r="S159" s="84">
        <f>T159+U159</f>
        <v>2.86951</v>
      </c>
      <c r="T159" s="84">
        <v>2.86951</v>
      </c>
      <c r="U159" s="84">
        <v>0</v>
      </c>
      <c r="V159" s="84">
        <f>W159+X159</f>
        <v>2.86951</v>
      </c>
      <c r="W159" s="85">
        <v>2.86951</v>
      </c>
      <c r="X159" s="85">
        <v>0</v>
      </c>
      <c r="Y159" s="85">
        <f aca="true" t="shared" si="53" ref="Y159:Y217">Z159+AA159</f>
        <v>2.86951</v>
      </c>
      <c r="Z159" s="226">
        <v>2.86951</v>
      </c>
      <c r="AA159" s="226">
        <v>0</v>
      </c>
      <c r="AB159" s="85">
        <f aca="true" t="shared" si="54" ref="AB159:AB217">AC159+AD159</f>
        <v>2.86951</v>
      </c>
      <c r="AC159" s="226">
        <v>2.86951</v>
      </c>
      <c r="AD159" s="226">
        <v>0</v>
      </c>
      <c r="AE159" s="228">
        <f aca="true" t="shared" si="55" ref="AE159:AE217">AF159+AG159</f>
        <v>2.87</v>
      </c>
      <c r="AF159" s="226">
        <v>2.87</v>
      </c>
      <c r="AG159" s="226">
        <v>0</v>
      </c>
      <c r="AH159" s="228">
        <f aca="true" t="shared" si="56" ref="AH159:AH217">AI159+AJ159</f>
        <v>2.87</v>
      </c>
      <c r="AI159" s="226">
        <v>2.87</v>
      </c>
      <c r="AJ159" s="226">
        <v>0</v>
      </c>
      <c r="AK159" s="78">
        <f aca="true" t="shared" si="57" ref="AK159:AK217">AH159/F159</f>
        <v>0.08696969696969697</v>
      </c>
    </row>
    <row r="160" spans="1:37" s="22" customFormat="1" ht="15" customHeight="1">
      <c r="A160" s="32">
        <f aca="true" t="shared" si="58" ref="A160:A217">A159+1</f>
        <v>3</v>
      </c>
      <c r="B160" s="21" t="s">
        <v>59</v>
      </c>
      <c r="C160" s="21" t="s">
        <v>62</v>
      </c>
      <c r="D160" s="62">
        <v>52</v>
      </c>
      <c r="E160" s="62"/>
      <c r="F160" s="64">
        <f>'[1]МКД'!$H$22</f>
        <v>6</v>
      </c>
      <c r="G160" s="84">
        <f>SUM(H160:I160)</f>
        <v>111.06210999999999</v>
      </c>
      <c r="H160" s="87">
        <v>84.66441999999999</v>
      </c>
      <c r="I160" s="84">
        <v>26.397689999999997</v>
      </c>
      <c r="J160" s="84">
        <f>SUM(K160:L160)</f>
        <v>111.06210999999999</v>
      </c>
      <c r="K160" s="83">
        <v>84.66441999999999</v>
      </c>
      <c r="L160" s="83">
        <v>26.397689999999997</v>
      </c>
      <c r="M160" s="84">
        <f>SUM(N160:O160)</f>
        <v>111.06210999999999</v>
      </c>
      <c r="N160" s="84">
        <v>84.66441999999999</v>
      </c>
      <c r="O160" s="84">
        <v>26.397689999999997</v>
      </c>
      <c r="P160" s="84">
        <f>SUM(Q160:R160)</f>
        <v>111.06210999999999</v>
      </c>
      <c r="Q160" s="84">
        <v>84.66441999999999</v>
      </c>
      <c r="R160" s="84">
        <v>26.397689999999997</v>
      </c>
      <c r="S160" s="84">
        <f>SUM(T160:U160)</f>
        <v>111.06210999999999</v>
      </c>
      <c r="T160" s="84">
        <v>84.66441999999999</v>
      </c>
      <c r="U160" s="84">
        <v>26.397689999999997</v>
      </c>
      <c r="V160" s="84">
        <f>SUM(W160:X160)</f>
        <v>111.06210999999999</v>
      </c>
      <c r="W160" s="85">
        <v>84.66441999999999</v>
      </c>
      <c r="X160" s="85">
        <v>26.397689999999997</v>
      </c>
      <c r="Y160" s="85">
        <f t="shared" si="53"/>
        <v>111.06210999999999</v>
      </c>
      <c r="Z160" s="228">
        <v>84.66441999999999</v>
      </c>
      <c r="AA160" s="228">
        <v>26.397689999999997</v>
      </c>
      <c r="AB160" s="85">
        <f t="shared" si="54"/>
        <v>111.06210999999999</v>
      </c>
      <c r="AC160" s="228">
        <v>84.66441999999999</v>
      </c>
      <c r="AD160" s="228">
        <v>26.397689999999997</v>
      </c>
      <c r="AE160" s="228">
        <f t="shared" si="55"/>
        <v>111.06</v>
      </c>
      <c r="AF160" s="228">
        <v>84.66</v>
      </c>
      <c r="AG160" s="228">
        <v>26.4</v>
      </c>
      <c r="AH160" s="228">
        <f t="shared" si="56"/>
        <v>111.06</v>
      </c>
      <c r="AI160" s="228">
        <v>84.66</v>
      </c>
      <c r="AJ160" s="228">
        <v>26.4</v>
      </c>
      <c r="AK160" s="78">
        <f t="shared" si="57"/>
        <v>18.51</v>
      </c>
    </row>
    <row r="161" spans="1:38" s="22" customFormat="1" ht="15" customHeight="1">
      <c r="A161" s="32">
        <f t="shared" si="58"/>
        <v>4</v>
      </c>
      <c r="B161" s="21" t="s">
        <v>59</v>
      </c>
      <c r="C161" s="21" t="s">
        <v>62</v>
      </c>
      <c r="D161" s="62">
        <v>66</v>
      </c>
      <c r="E161" s="62" t="s">
        <v>17</v>
      </c>
      <c r="F161" s="12">
        <f>'[2]МКД'!$H$231</f>
        <v>2</v>
      </c>
      <c r="G161" s="84">
        <f>SUM(H161:I161)</f>
        <v>56.78275</v>
      </c>
      <c r="H161" s="87">
        <v>56.05034</v>
      </c>
      <c r="I161" s="84">
        <v>0.73241</v>
      </c>
      <c r="J161" s="84">
        <f>SUM(K161:L161)</f>
        <v>61.66658</v>
      </c>
      <c r="K161" s="83">
        <v>60.93417</v>
      </c>
      <c r="L161" s="83">
        <v>0.73241</v>
      </c>
      <c r="M161" s="84">
        <f>SUM(N161:O161)</f>
        <v>62.94959</v>
      </c>
      <c r="N161" s="84">
        <v>62.21718</v>
      </c>
      <c r="O161" s="84">
        <v>0.73241</v>
      </c>
      <c r="P161" s="84">
        <f>SUM(Q161:R161)</f>
        <v>70.07635</v>
      </c>
      <c r="Q161" s="84">
        <v>69.34394</v>
      </c>
      <c r="R161" s="84">
        <v>0.73241</v>
      </c>
      <c r="S161" s="84">
        <f>SUM(T161:U161)</f>
        <v>62.94959</v>
      </c>
      <c r="T161" s="84">
        <v>62.21718</v>
      </c>
      <c r="U161" s="84">
        <v>0.73241</v>
      </c>
      <c r="V161" s="84">
        <f>SUM(W161:X161)</f>
        <v>62.94959</v>
      </c>
      <c r="W161" s="85">
        <v>62.21718</v>
      </c>
      <c r="X161" s="85">
        <v>0.73241</v>
      </c>
      <c r="Y161" s="85">
        <f t="shared" si="53"/>
        <v>62.94959</v>
      </c>
      <c r="Z161" s="228">
        <v>62.21718</v>
      </c>
      <c r="AA161" s="228">
        <v>0.73241</v>
      </c>
      <c r="AB161" s="85">
        <f t="shared" si="54"/>
        <v>62.94959</v>
      </c>
      <c r="AC161" s="228">
        <v>62.21718</v>
      </c>
      <c r="AD161" s="228">
        <v>0.73241</v>
      </c>
      <c r="AE161" s="228">
        <f t="shared" si="55"/>
        <v>58</v>
      </c>
      <c r="AF161" s="228">
        <v>57.27</v>
      </c>
      <c r="AG161" s="228">
        <v>0.73</v>
      </c>
      <c r="AH161" s="228">
        <f t="shared" si="56"/>
        <v>58</v>
      </c>
      <c r="AI161" s="228">
        <v>57.27</v>
      </c>
      <c r="AJ161" s="228">
        <v>0.73</v>
      </c>
      <c r="AK161" s="78">
        <f t="shared" si="57"/>
        <v>29</v>
      </c>
      <c r="AL161" s="75"/>
    </row>
    <row r="162" spans="1:37" s="22" customFormat="1" ht="15" customHeight="1">
      <c r="A162" s="32">
        <f t="shared" si="58"/>
        <v>5</v>
      </c>
      <c r="B162" s="21" t="s">
        <v>59</v>
      </c>
      <c r="C162" s="21" t="s">
        <v>62</v>
      </c>
      <c r="D162" s="62">
        <v>75</v>
      </c>
      <c r="E162" s="62"/>
      <c r="F162" s="64">
        <f>'[1]МКД'!$H$23</f>
        <v>2</v>
      </c>
      <c r="G162" s="84">
        <f>SUM(H162:I162)</f>
        <v>2.68276</v>
      </c>
      <c r="H162" s="87">
        <v>2.66502</v>
      </c>
      <c r="I162" s="84">
        <v>0.01774</v>
      </c>
      <c r="J162" s="84">
        <f>SUM(K162:L162)</f>
        <v>2.53419</v>
      </c>
      <c r="K162" s="83">
        <v>2.4996300000000002</v>
      </c>
      <c r="L162" s="83">
        <v>0.03456</v>
      </c>
      <c r="M162" s="84">
        <f>SUM(N162:O162)</f>
        <v>-2.6405</v>
      </c>
      <c r="N162" s="84">
        <v>-2.6246</v>
      </c>
      <c r="O162" s="84">
        <v>-0.0159</v>
      </c>
      <c r="P162" s="84">
        <f>SUM(Q162:R162)</f>
        <v>-2.6405</v>
      </c>
      <c r="Q162" s="84">
        <v>-2.6246</v>
      </c>
      <c r="R162" s="84">
        <v>-0.0159</v>
      </c>
      <c r="S162" s="84">
        <f>SUM(T162:U162)</f>
        <v>-2.6405</v>
      </c>
      <c r="T162" s="84">
        <v>-2.6246</v>
      </c>
      <c r="U162" s="84">
        <v>-0.0159</v>
      </c>
      <c r="V162" s="84">
        <f>SUM(W162:X162)</f>
        <v>-2.6405</v>
      </c>
      <c r="W162" s="85">
        <v>-2.6246</v>
      </c>
      <c r="X162" s="85">
        <v>-0.0159</v>
      </c>
      <c r="Y162" s="85">
        <f t="shared" si="53"/>
        <v>-2.6405</v>
      </c>
      <c r="Z162" s="228">
        <v>-2.6246</v>
      </c>
      <c r="AA162" s="228">
        <v>-0.0159</v>
      </c>
      <c r="AB162" s="85">
        <f t="shared" si="54"/>
        <v>-2.6405</v>
      </c>
      <c r="AC162" s="228">
        <v>-2.6246</v>
      </c>
      <c r="AD162" s="228">
        <v>-0.0159</v>
      </c>
      <c r="AE162" s="228">
        <f t="shared" si="55"/>
        <v>-2.64</v>
      </c>
      <c r="AF162" s="228">
        <v>-2.62</v>
      </c>
      <c r="AG162" s="228">
        <v>-0.02</v>
      </c>
      <c r="AH162" s="228">
        <f t="shared" si="56"/>
        <v>-2.64</v>
      </c>
      <c r="AI162" s="228">
        <v>-2.62</v>
      </c>
      <c r="AJ162" s="228">
        <v>-0.02</v>
      </c>
      <c r="AK162" s="78">
        <f t="shared" si="57"/>
        <v>-1.32</v>
      </c>
    </row>
    <row r="163" spans="1:38" s="22" customFormat="1" ht="15" customHeight="1">
      <c r="A163" s="32">
        <f t="shared" si="58"/>
        <v>6</v>
      </c>
      <c r="B163" s="21" t="s">
        <v>59</v>
      </c>
      <c r="C163" s="21" t="s">
        <v>21</v>
      </c>
      <c r="D163" s="62">
        <v>6</v>
      </c>
      <c r="E163" s="62"/>
      <c r="F163" s="64">
        <f>'[2]МКД'!$H$232</f>
        <v>12</v>
      </c>
      <c r="G163" s="84">
        <f>SUM(H163:I163)</f>
        <v>68.36859999999999</v>
      </c>
      <c r="H163" s="87">
        <v>72.78078</v>
      </c>
      <c r="I163" s="84">
        <v>-4.41218</v>
      </c>
      <c r="J163" s="84">
        <f>SUM(K163:L163)</f>
        <v>63.95221</v>
      </c>
      <c r="K163" s="83">
        <v>61.84845</v>
      </c>
      <c r="L163" s="83">
        <v>2.1037600000000003</v>
      </c>
      <c r="M163" s="84">
        <f>SUM(N163:O163)</f>
        <v>67.84684999999999</v>
      </c>
      <c r="N163" s="84">
        <v>68.07309</v>
      </c>
      <c r="O163" s="84">
        <v>-0.22624</v>
      </c>
      <c r="P163" s="84">
        <f>SUM(Q163:R163)</f>
        <v>82.86934</v>
      </c>
      <c r="Q163" s="84">
        <v>83.09558</v>
      </c>
      <c r="R163" s="84">
        <v>-0.22624</v>
      </c>
      <c r="S163" s="84">
        <f>SUM(T163:U163)</f>
        <v>44.492650000000005</v>
      </c>
      <c r="T163" s="84">
        <v>44.71889</v>
      </c>
      <c r="U163" s="84">
        <v>-0.22624</v>
      </c>
      <c r="V163" s="84">
        <f>SUM(W163:X163)</f>
        <v>44.49566</v>
      </c>
      <c r="W163" s="85">
        <v>44.7219</v>
      </c>
      <c r="X163" s="85">
        <v>-0.22624</v>
      </c>
      <c r="Y163" s="85">
        <f t="shared" si="53"/>
        <v>44.49566</v>
      </c>
      <c r="Z163" s="228">
        <v>44.7219</v>
      </c>
      <c r="AA163" s="228">
        <v>-0.22624</v>
      </c>
      <c r="AB163" s="85">
        <f t="shared" si="54"/>
        <v>44.49566</v>
      </c>
      <c r="AC163" s="228">
        <v>44.7219</v>
      </c>
      <c r="AD163" s="228">
        <v>-0.22624</v>
      </c>
      <c r="AE163" s="228">
        <f t="shared" si="55"/>
        <v>39.88</v>
      </c>
      <c r="AF163" s="228">
        <v>40.11</v>
      </c>
      <c r="AG163" s="228">
        <v>-0.23</v>
      </c>
      <c r="AH163" s="228">
        <f t="shared" si="56"/>
        <v>39.78</v>
      </c>
      <c r="AI163" s="228">
        <v>40.01</v>
      </c>
      <c r="AJ163" s="228">
        <v>-0.23</v>
      </c>
      <c r="AK163" s="78">
        <f t="shared" si="57"/>
        <v>3.315</v>
      </c>
      <c r="AL163" s="75"/>
    </row>
    <row r="164" spans="1:37" s="33" customFormat="1" ht="15">
      <c r="A164" s="32">
        <f t="shared" si="58"/>
        <v>7</v>
      </c>
      <c r="B164" s="21" t="s">
        <v>59</v>
      </c>
      <c r="C164" s="21" t="s">
        <v>90</v>
      </c>
      <c r="D164" s="62">
        <v>17</v>
      </c>
      <c r="E164" s="62"/>
      <c r="F164" s="12">
        <v>12</v>
      </c>
      <c r="G164" s="84">
        <f t="shared" si="51"/>
        <v>48.15872</v>
      </c>
      <c r="H164" s="87">
        <v>47.88598</v>
      </c>
      <c r="I164" s="84">
        <v>0.27274</v>
      </c>
      <c r="J164" s="84">
        <f t="shared" si="52"/>
        <v>48.15872</v>
      </c>
      <c r="K164" s="83">
        <v>47.88598</v>
      </c>
      <c r="L164" s="83">
        <v>0.27274</v>
      </c>
      <c r="M164" s="84">
        <f aca="true" t="shared" si="59" ref="M164:M192">N164+O164</f>
        <v>48.15872</v>
      </c>
      <c r="N164" s="84">
        <v>47.88598</v>
      </c>
      <c r="O164" s="84">
        <v>0.27274</v>
      </c>
      <c r="P164" s="84">
        <f aca="true" t="shared" si="60" ref="P164:P192">Q164+R164</f>
        <v>48.15872</v>
      </c>
      <c r="Q164" s="84">
        <v>47.88598</v>
      </c>
      <c r="R164" s="84">
        <v>0.27274</v>
      </c>
      <c r="S164" s="84">
        <f>T164+U164</f>
        <v>48.15872</v>
      </c>
      <c r="T164" s="84">
        <v>47.88598</v>
      </c>
      <c r="U164" s="84">
        <v>0.27274</v>
      </c>
      <c r="V164" s="84">
        <f>W164+X164</f>
        <v>48.15872</v>
      </c>
      <c r="W164" s="85">
        <v>47.88598</v>
      </c>
      <c r="X164" s="85">
        <v>0.27274</v>
      </c>
      <c r="Y164" s="85">
        <f t="shared" si="53"/>
        <v>48.15872</v>
      </c>
      <c r="Z164" s="226">
        <v>47.88598</v>
      </c>
      <c r="AA164" s="226">
        <v>0.27274</v>
      </c>
      <c r="AB164" s="85">
        <f t="shared" si="54"/>
        <v>48.15872</v>
      </c>
      <c r="AC164" s="226">
        <v>47.88598</v>
      </c>
      <c r="AD164" s="226">
        <v>0.27274</v>
      </c>
      <c r="AE164" s="228">
        <f t="shared" si="55"/>
        <v>48.160000000000004</v>
      </c>
      <c r="AF164" s="226">
        <v>47.89</v>
      </c>
      <c r="AG164" s="226">
        <v>0.27</v>
      </c>
      <c r="AH164" s="228">
        <f t="shared" si="56"/>
        <v>48.160000000000004</v>
      </c>
      <c r="AI164" s="226">
        <v>47.89</v>
      </c>
      <c r="AJ164" s="226">
        <v>0.27</v>
      </c>
      <c r="AK164" s="78">
        <f t="shared" si="57"/>
        <v>4.013333333333334</v>
      </c>
    </row>
    <row r="165" spans="1:38" s="22" customFormat="1" ht="15" customHeight="1">
      <c r="A165" s="32">
        <f t="shared" si="58"/>
        <v>8</v>
      </c>
      <c r="B165" s="21" t="s">
        <v>59</v>
      </c>
      <c r="C165" s="21" t="s">
        <v>64</v>
      </c>
      <c r="D165" s="62">
        <v>9</v>
      </c>
      <c r="E165" s="62" t="s">
        <v>17</v>
      </c>
      <c r="F165" s="64">
        <f>'[1]МКД'!$H$33</f>
        <v>26</v>
      </c>
      <c r="G165" s="84">
        <f>SUM(H165:I165)</f>
        <v>526.91702</v>
      </c>
      <c r="H165" s="87">
        <v>328.48316</v>
      </c>
      <c r="I165" s="84">
        <v>198.43385999999998</v>
      </c>
      <c r="J165" s="84">
        <f>SUM(K165:L165)</f>
        <v>533.71217</v>
      </c>
      <c r="K165" s="83">
        <v>332.61121999999995</v>
      </c>
      <c r="L165" s="83">
        <v>201.10095</v>
      </c>
      <c r="M165" s="84">
        <f>SUM(N165:O165)</f>
        <v>533.59927</v>
      </c>
      <c r="N165" s="84">
        <v>329.83123</v>
      </c>
      <c r="O165" s="84">
        <v>203.76804</v>
      </c>
      <c r="P165" s="84">
        <f>SUM(Q165:R165)</f>
        <v>539.0451800000001</v>
      </c>
      <c r="Q165" s="84">
        <v>343.90951</v>
      </c>
      <c r="R165" s="84">
        <v>195.13567</v>
      </c>
      <c r="S165" s="84">
        <f>SUM(T165:U165)</f>
        <v>504.26059999999995</v>
      </c>
      <c r="T165" s="84">
        <v>309.12059999999997</v>
      </c>
      <c r="U165" s="84">
        <v>195.14</v>
      </c>
      <c r="V165" s="84">
        <f>SUM(W165:X165)</f>
        <v>500.72999999999996</v>
      </c>
      <c r="W165" s="85">
        <v>305.59</v>
      </c>
      <c r="X165" s="85">
        <v>195.14</v>
      </c>
      <c r="Y165" s="85">
        <f t="shared" si="53"/>
        <v>493.53999999999996</v>
      </c>
      <c r="Z165" s="226">
        <v>298.4</v>
      </c>
      <c r="AA165" s="226">
        <v>195.14</v>
      </c>
      <c r="AB165" s="85">
        <f t="shared" si="54"/>
        <v>493.53999999999996</v>
      </c>
      <c r="AC165" s="226">
        <v>298.4</v>
      </c>
      <c r="AD165" s="226">
        <v>195.14</v>
      </c>
      <c r="AE165" s="228">
        <f t="shared" si="55"/>
        <v>415.83</v>
      </c>
      <c r="AF165" s="226">
        <v>241.67</v>
      </c>
      <c r="AG165" s="226">
        <v>174.16</v>
      </c>
      <c r="AH165" s="228">
        <f t="shared" si="56"/>
        <v>410.58</v>
      </c>
      <c r="AI165" s="226">
        <v>241.67</v>
      </c>
      <c r="AJ165" s="226">
        <v>168.91</v>
      </c>
      <c r="AK165" s="78">
        <f t="shared" si="57"/>
        <v>15.791538461538462</v>
      </c>
      <c r="AL165" s="75"/>
    </row>
    <row r="166" spans="1:38" s="22" customFormat="1" ht="15" customHeight="1">
      <c r="A166" s="32">
        <f t="shared" si="58"/>
        <v>9</v>
      </c>
      <c r="B166" s="21" t="s">
        <v>59</v>
      </c>
      <c r="C166" s="21" t="s">
        <v>64</v>
      </c>
      <c r="D166" s="62">
        <v>14</v>
      </c>
      <c r="E166" s="62"/>
      <c r="F166" s="64">
        <f>'[2]МКД'!$H$235</f>
        <v>8</v>
      </c>
      <c r="G166" s="84">
        <f>SUM(H166:I166)</f>
        <v>139.33888</v>
      </c>
      <c r="H166" s="87">
        <v>137.86854</v>
      </c>
      <c r="I166" s="84">
        <v>1.47034</v>
      </c>
      <c r="J166" s="84">
        <f>SUM(K166:L166)</f>
        <v>144.09966</v>
      </c>
      <c r="K166" s="83">
        <v>142.46112</v>
      </c>
      <c r="L166" s="83">
        <v>1.6385399999999999</v>
      </c>
      <c r="M166" s="84">
        <f>SUM(N166:O166)</f>
        <v>147.64419999999998</v>
      </c>
      <c r="N166" s="84">
        <v>145.93833999999998</v>
      </c>
      <c r="O166" s="84">
        <v>1.70586</v>
      </c>
      <c r="P166" s="84">
        <f>SUM(Q166:R166)</f>
        <v>159.69271999999998</v>
      </c>
      <c r="Q166" s="84">
        <v>157.95329999999998</v>
      </c>
      <c r="R166" s="84">
        <v>1.73942</v>
      </c>
      <c r="S166" s="84">
        <f>SUM(T166:U166)</f>
        <v>129.12837000000002</v>
      </c>
      <c r="T166" s="84">
        <v>127.72527000000001</v>
      </c>
      <c r="U166" s="84">
        <v>1.4031</v>
      </c>
      <c r="V166" s="84">
        <f>SUM(W166:X166)</f>
        <v>129.12837000000002</v>
      </c>
      <c r="W166" s="85">
        <v>127.72527000000001</v>
      </c>
      <c r="X166" s="85">
        <v>1.4031</v>
      </c>
      <c r="Y166" s="85">
        <f t="shared" si="53"/>
        <v>129.12837000000002</v>
      </c>
      <c r="Z166" s="228">
        <v>127.72527000000001</v>
      </c>
      <c r="AA166" s="228">
        <v>1.4031</v>
      </c>
      <c r="AB166" s="85">
        <f t="shared" si="54"/>
        <v>129.12837000000002</v>
      </c>
      <c r="AC166" s="228">
        <v>127.72527000000001</v>
      </c>
      <c r="AD166" s="228">
        <v>1.4031</v>
      </c>
      <c r="AE166" s="228">
        <f t="shared" si="55"/>
        <v>125.86</v>
      </c>
      <c r="AF166" s="228">
        <v>124.46</v>
      </c>
      <c r="AG166" s="228">
        <v>1.4</v>
      </c>
      <c r="AH166" s="228">
        <f t="shared" si="56"/>
        <v>125.86</v>
      </c>
      <c r="AI166" s="228">
        <v>124.46</v>
      </c>
      <c r="AJ166" s="228">
        <v>1.4</v>
      </c>
      <c r="AK166" s="78">
        <f t="shared" si="57"/>
        <v>15.7325</v>
      </c>
      <c r="AL166" s="75"/>
    </row>
    <row r="167" spans="1:37" s="33" customFormat="1" ht="15">
      <c r="A167" s="32">
        <f t="shared" si="58"/>
        <v>10</v>
      </c>
      <c r="B167" s="21" t="s">
        <v>59</v>
      </c>
      <c r="C167" s="21" t="s">
        <v>64</v>
      </c>
      <c r="D167" s="62">
        <v>28</v>
      </c>
      <c r="E167" s="62"/>
      <c r="F167" s="12">
        <v>8</v>
      </c>
      <c r="G167" s="84">
        <f t="shared" si="51"/>
        <v>38.204440000000005</v>
      </c>
      <c r="H167" s="87">
        <v>38.204440000000005</v>
      </c>
      <c r="I167" s="84">
        <v>0</v>
      </c>
      <c r="J167" s="84">
        <f t="shared" si="52"/>
        <v>38.204440000000005</v>
      </c>
      <c r="K167" s="83">
        <v>38.204440000000005</v>
      </c>
      <c r="L167" s="83">
        <v>0</v>
      </c>
      <c r="M167" s="84">
        <f t="shared" si="59"/>
        <v>38.204440000000005</v>
      </c>
      <c r="N167" s="84">
        <v>38.204440000000005</v>
      </c>
      <c r="O167" s="84">
        <v>0</v>
      </c>
      <c r="P167" s="84">
        <f t="shared" si="60"/>
        <v>38.204440000000005</v>
      </c>
      <c r="Q167" s="84">
        <v>38.204440000000005</v>
      </c>
      <c r="R167" s="84">
        <v>0</v>
      </c>
      <c r="S167" s="84">
        <f aca="true" t="shared" si="61" ref="S167:S185">T167+U167</f>
        <v>38.204440000000005</v>
      </c>
      <c r="T167" s="84">
        <v>38.204440000000005</v>
      </c>
      <c r="U167" s="84">
        <v>0</v>
      </c>
      <c r="V167" s="84">
        <f aca="true" t="shared" si="62" ref="V167:V185">W167+X167</f>
        <v>38.204440000000005</v>
      </c>
      <c r="W167" s="85">
        <v>38.204440000000005</v>
      </c>
      <c r="X167" s="85">
        <v>0</v>
      </c>
      <c r="Y167" s="85">
        <f t="shared" si="53"/>
        <v>38.204440000000005</v>
      </c>
      <c r="Z167" s="228">
        <v>38.204440000000005</v>
      </c>
      <c r="AA167" s="228">
        <v>0</v>
      </c>
      <c r="AB167" s="85">
        <f t="shared" si="54"/>
        <v>38.204440000000005</v>
      </c>
      <c r="AC167" s="228">
        <v>38.204440000000005</v>
      </c>
      <c r="AD167" s="228">
        <v>0</v>
      </c>
      <c r="AE167" s="228">
        <f t="shared" si="55"/>
        <v>38.2</v>
      </c>
      <c r="AF167" s="228">
        <v>38.2</v>
      </c>
      <c r="AG167" s="228">
        <v>0</v>
      </c>
      <c r="AH167" s="228">
        <f t="shared" si="56"/>
        <v>38.2</v>
      </c>
      <c r="AI167" s="228">
        <v>38.2</v>
      </c>
      <c r="AJ167" s="228">
        <v>0</v>
      </c>
      <c r="AK167" s="78">
        <f t="shared" si="57"/>
        <v>4.775</v>
      </c>
    </row>
    <row r="168" spans="1:37" s="33" customFormat="1" ht="15">
      <c r="A168" s="32">
        <f t="shared" si="58"/>
        <v>11</v>
      </c>
      <c r="B168" s="21" t="s">
        <v>59</v>
      </c>
      <c r="C168" s="21" t="s">
        <v>32</v>
      </c>
      <c r="D168" s="62">
        <v>16</v>
      </c>
      <c r="E168" s="62"/>
      <c r="F168" s="12">
        <v>5</v>
      </c>
      <c r="G168" s="84">
        <f t="shared" si="51"/>
        <v>100.38397</v>
      </c>
      <c r="H168" s="87">
        <v>39.91276</v>
      </c>
      <c r="I168" s="84">
        <v>60.47121</v>
      </c>
      <c r="J168" s="84">
        <f t="shared" si="52"/>
        <v>100.38397</v>
      </c>
      <c r="K168" s="83">
        <v>39.91276</v>
      </c>
      <c r="L168" s="83">
        <v>60.47121</v>
      </c>
      <c r="M168" s="84">
        <f t="shared" si="59"/>
        <v>100.38397</v>
      </c>
      <c r="N168" s="84">
        <v>39.91276</v>
      </c>
      <c r="O168" s="84">
        <v>60.47121</v>
      </c>
      <c r="P168" s="84">
        <f t="shared" si="60"/>
        <v>100.38397</v>
      </c>
      <c r="Q168" s="84">
        <v>39.91276</v>
      </c>
      <c r="R168" s="84">
        <v>60.47121</v>
      </c>
      <c r="S168" s="84">
        <f t="shared" si="61"/>
        <v>100.38397</v>
      </c>
      <c r="T168" s="84">
        <v>39.91276</v>
      </c>
      <c r="U168" s="84">
        <v>60.47121</v>
      </c>
      <c r="V168" s="84">
        <f t="shared" si="62"/>
        <v>100.38397</v>
      </c>
      <c r="W168" s="85">
        <v>39.91276</v>
      </c>
      <c r="X168" s="85">
        <v>60.47121</v>
      </c>
      <c r="Y168" s="85">
        <f t="shared" si="53"/>
        <v>100.38397</v>
      </c>
      <c r="Z168" s="226">
        <v>39.91276</v>
      </c>
      <c r="AA168" s="226">
        <v>60.47121</v>
      </c>
      <c r="AB168" s="85">
        <f t="shared" si="54"/>
        <v>100.38397</v>
      </c>
      <c r="AC168" s="226">
        <v>39.91276</v>
      </c>
      <c r="AD168" s="226">
        <v>60.47121</v>
      </c>
      <c r="AE168" s="228">
        <f t="shared" si="55"/>
        <v>100.38</v>
      </c>
      <c r="AF168" s="226">
        <v>39.91</v>
      </c>
      <c r="AG168" s="226">
        <v>60.47</v>
      </c>
      <c r="AH168" s="228">
        <f t="shared" si="56"/>
        <v>100.38</v>
      </c>
      <c r="AI168" s="226">
        <v>39.91</v>
      </c>
      <c r="AJ168" s="226">
        <v>60.47</v>
      </c>
      <c r="AK168" s="78">
        <f t="shared" si="57"/>
        <v>20.076</v>
      </c>
    </row>
    <row r="169" spans="1:37" s="22" customFormat="1" ht="15">
      <c r="A169" s="32">
        <f t="shared" si="58"/>
        <v>12</v>
      </c>
      <c r="B169" s="21" t="s">
        <v>59</v>
      </c>
      <c r="C169" s="21" t="s">
        <v>32</v>
      </c>
      <c r="D169" s="62">
        <v>23</v>
      </c>
      <c r="E169" s="62"/>
      <c r="F169" s="64">
        <f>'[1]МКД'!$H$36</f>
        <v>12</v>
      </c>
      <c r="G169" s="84">
        <f t="shared" si="51"/>
        <v>420.07442</v>
      </c>
      <c r="H169" s="87">
        <v>86.57063000000001</v>
      </c>
      <c r="I169" s="84">
        <v>333.50379</v>
      </c>
      <c r="J169" s="84">
        <f t="shared" si="52"/>
        <v>420.07442</v>
      </c>
      <c r="K169" s="83">
        <v>86.57063000000001</v>
      </c>
      <c r="L169" s="83">
        <v>333.50379</v>
      </c>
      <c r="M169" s="84">
        <f t="shared" si="59"/>
        <v>410.07442</v>
      </c>
      <c r="N169" s="84">
        <v>76.57063000000001</v>
      </c>
      <c r="O169" s="84">
        <v>333.50379</v>
      </c>
      <c r="P169" s="84">
        <f t="shared" si="60"/>
        <v>410.07442</v>
      </c>
      <c r="Q169" s="84">
        <v>76.57063000000001</v>
      </c>
      <c r="R169" s="84">
        <v>333.50379</v>
      </c>
      <c r="S169" s="84">
        <f t="shared" si="61"/>
        <v>400.07442</v>
      </c>
      <c r="T169" s="84">
        <v>66.57063000000001</v>
      </c>
      <c r="U169" s="84">
        <v>333.50379</v>
      </c>
      <c r="V169" s="84">
        <f t="shared" si="62"/>
        <v>400.07379</v>
      </c>
      <c r="W169" s="85">
        <v>66.57</v>
      </c>
      <c r="X169" s="85">
        <v>333.50379</v>
      </c>
      <c r="Y169" s="85">
        <f t="shared" si="53"/>
        <v>400.07379</v>
      </c>
      <c r="Z169" s="228">
        <v>66.57</v>
      </c>
      <c r="AA169" s="228">
        <v>333.50379</v>
      </c>
      <c r="AB169" s="85">
        <f t="shared" si="54"/>
        <v>400.07379</v>
      </c>
      <c r="AC169" s="228">
        <v>66.57</v>
      </c>
      <c r="AD169" s="228">
        <v>333.50379</v>
      </c>
      <c r="AE169" s="228">
        <f t="shared" si="55"/>
        <v>400.07</v>
      </c>
      <c r="AF169" s="228">
        <v>66.57</v>
      </c>
      <c r="AG169" s="228">
        <v>333.5</v>
      </c>
      <c r="AH169" s="228">
        <f t="shared" si="56"/>
        <v>400.07</v>
      </c>
      <c r="AI169" s="228">
        <v>66.57</v>
      </c>
      <c r="AJ169" s="228">
        <v>333.5</v>
      </c>
      <c r="AK169" s="78">
        <f t="shared" si="57"/>
        <v>33.339166666666664</v>
      </c>
    </row>
    <row r="170" spans="1:37" s="33" customFormat="1" ht="15">
      <c r="A170" s="32">
        <f t="shared" si="58"/>
        <v>13</v>
      </c>
      <c r="B170" s="21" t="s">
        <v>59</v>
      </c>
      <c r="C170" s="21" t="s">
        <v>67</v>
      </c>
      <c r="D170" s="62">
        <v>4</v>
      </c>
      <c r="E170" s="62"/>
      <c r="F170" s="12">
        <v>8</v>
      </c>
      <c r="G170" s="84">
        <f t="shared" si="51"/>
        <v>33.151520000000005</v>
      </c>
      <c r="H170" s="87">
        <v>25.1703</v>
      </c>
      <c r="I170" s="84">
        <v>7.98122</v>
      </c>
      <c r="J170" s="84">
        <f t="shared" si="52"/>
        <v>33.151520000000005</v>
      </c>
      <c r="K170" s="83">
        <v>25.1703</v>
      </c>
      <c r="L170" s="83">
        <v>7.98122</v>
      </c>
      <c r="M170" s="84">
        <f t="shared" si="59"/>
        <v>33.151520000000005</v>
      </c>
      <c r="N170" s="84">
        <v>25.1703</v>
      </c>
      <c r="O170" s="84">
        <v>7.98122</v>
      </c>
      <c r="P170" s="84">
        <f t="shared" si="60"/>
        <v>33.151520000000005</v>
      </c>
      <c r="Q170" s="84">
        <v>25.1703</v>
      </c>
      <c r="R170" s="84">
        <v>7.98122</v>
      </c>
      <c r="S170" s="84">
        <f t="shared" si="61"/>
        <v>33.151520000000005</v>
      </c>
      <c r="T170" s="84">
        <v>25.1703</v>
      </c>
      <c r="U170" s="84">
        <v>7.98122</v>
      </c>
      <c r="V170" s="84">
        <f t="shared" si="62"/>
        <v>33.151520000000005</v>
      </c>
      <c r="W170" s="85">
        <v>25.1703</v>
      </c>
      <c r="X170" s="85">
        <v>7.98122</v>
      </c>
      <c r="Y170" s="85">
        <f t="shared" si="53"/>
        <v>30.78151</v>
      </c>
      <c r="Z170" s="226">
        <v>22.80029</v>
      </c>
      <c r="AA170" s="226">
        <v>7.98122</v>
      </c>
      <c r="AB170" s="85">
        <f t="shared" si="54"/>
        <v>30.78151</v>
      </c>
      <c r="AC170" s="226">
        <v>22.80029</v>
      </c>
      <c r="AD170" s="226">
        <v>7.98122</v>
      </c>
      <c r="AE170" s="228">
        <f t="shared" si="55"/>
        <v>30.78</v>
      </c>
      <c r="AF170" s="226">
        <v>22.8</v>
      </c>
      <c r="AG170" s="226">
        <v>7.98</v>
      </c>
      <c r="AH170" s="228">
        <f t="shared" si="56"/>
        <v>30.78</v>
      </c>
      <c r="AI170" s="226">
        <v>22.8</v>
      </c>
      <c r="AJ170" s="226">
        <v>7.98</v>
      </c>
      <c r="AK170" s="78">
        <f t="shared" si="57"/>
        <v>3.8475</v>
      </c>
    </row>
    <row r="171" spans="1:37" s="33" customFormat="1" ht="15">
      <c r="A171" s="32">
        <f t="shared" si="58"/>
        <v>14</v>
      </c>
      <c r="B171" s="21" t="s">
        <v>59</v>
      </c>
      <c r="C171" s="21" t="s">
        <v>16</v>
      </c>
      <c r="D171" s="62">
        <v>30</v>
      </c>
      <c r="E171" s="62"/>
      <c r="F171" s="12">
        <f>'[2]МКД'!$H$238</f>
        <v>19</v>
      </c>
      <c r="G171" s="84">
        <f t="shared" si="51"/>
        <v>109.72918999999999</v>
      </c>
      <c r="H171" s="87">
        <v>37.81529</v>
      </c>
      <c r="I171" s="84">
        <v>71.9139</v>
      </c>
      <c r="J171" s="84">
        <f t="shared" si="52"/>
        <v>109.72918999999999</v>
      </c>
      <c r="K171" s="83">
        <v>37.81529</v>
      </c>
      <c r="L171" s="83">
        <v>71.9139</v>
      </c>
      <c r="M171" s="84">
        <f t="shared" si="59"/>
        <v>109.72918999999999</v>
      </c>
      <c r="N171" s="84">
        <v>37.81529</v>
      </c>
      <c r="O171" s="84">
        <v>71.9139</v>
      </c>
      <c r="P171" s="84">
        <f t="shared" si="60"/>
        <v>109.72918999999999</v>
      </c>
      <c r="Q171" s="84">
        <v>37.81529</v>
      </c>
      <c r="R171" s="84">
        <v>71.9139</v>
      </c>
      <c r="S171" s="84">
        <f t="shared" si="61"/>
        <v>109.72918999999999</v>
      </c>
      <c r="T171" s="84">
        <v>37.81529</v>
      </c>
      <c r="U171" s="84">
        <v>71.9139</v>
      </c>
      <c r="V171" s="84">
        <f t="shared" si="62"/>
        <v>109.72918999999999</v>
      </c>
      <c r="W171" s="85">
        <v>37.81529</v>
      </c>
      <c r="X171" s="85">
        <v>71.9139</v>
      </c>
      <c r="Y171" s="85">
        <f t="shared" si="53"/>
        <v>109.72918999999999</v>
      </c>
      <c r="Z171" s="226">
        <v>37.81529</v>
      </c>
      <c r="AA171" s="226">
        <v>71.9139</v>
      </c>
      <c r="AB171" s="85">
        <f t="shared" si="54"/>
        <v>109.72918999999999</v>
      </c>
      <c r="AC171" s="226">
        <v>37.81529</v>
      </c>
      <c r="AD171" s="226">
        <v>71.9139</v>
      </c>
      <c r="AE171" s="228">
        <f t="shared" si="55"/>
        <v>109.72999999999999</v>
      </c>
      <c r="AF171" s="226">
        <v>37.82</v>
      </c>
      <c r="AG171" s="226">
        <v>71.91</v>
      </c>
      <c r="AH171" s="228">
        <f t="shared" si="56"/>
        <v>109.72999999999999</v>
      </c>
      <c r="AI171" s="226">
        <v>37.82</v>
      </c>
      <c r="AJ171" s="226">
        <v>71.91</v>
      </c>
      <c r="AK171" s="78">
        <f t="shared" si="57"/>
        <v>5.775263157894736</v>
      </c>
    </row>
    <row r="172" spans="1:37" s="33" customFormat="1" ht="15">
      <c r="A172" s="32">
        <f t="shared" si="58"/>
        <v>15</v>
      </c>
      <c r="B172" s="21" t="s">
        <v>59</v>
      </c>
      <c r="C172" s="21" t="s">
        <v>16</v>
      </c>
      <c r="D172" s="62">
        <v>32</v>
      </c>
      <c r="E172" s="62"/>
      <c r="F172" s="12">
        <f>'[2]МКД'!$H$239</f>
        <v>12</v>
      </c>
      <c r="G172" s="84">
        <f t="shared" si="51"/>
        <v>117.89854</v>
      </c>
      <c r="H172" s="87">
        <v>53.70015</v>
      </c>
      <c r="I172" s="84">
        <v>64.19839</v>
      </c>
      <c r="J172" s="84">
        <f t="shared" si="52"/>
        <v>117.89854</v>
      </c>
      <c r="K172" s="83">
        <v>53.70015</v>
      </c>
      <c r="L172" s="83">
        <v>64.19839</v>
      </c>
      <c r="M172" s="84">
        <f t="shared" si="59"/>
        <v>117.89854</v>
      </c>
      <c r="N172" s="84">
        <v>53.70015</v>
      </c>
      <c r="O172" s="84">
        <v>64.19839</v>
      </c>
      <c r="P172" s="84">
        <f t="shared" si="60"/>
        <v>117.89854</v>
      </c>
      <c r="Q172" s="84">
        <v>53.70015</v>
      </c>
      <c r="R172" s="84">
        <v>64.19839</v>
      </c>
      <c r="S172" s="84">
        <f t="shared" si="61"/>
        <v>117.89854</v>
      </c>
      <c r="T172" s="84">
        <v>53.70015</v>
      </c>
      <c r="U172" s="84">
        <v>64.19839</v>
      </c>
      <c r="V172" s="84">
        <f t="shared" si="62"/>
        <v>117.89854</v>
      </c>
      <c r="W172" s="85">
        <v>53.70015</v>
      </c>
      <c r="X172" s="85">
        <v>64.19839</v>
      </c>
      <c r="Y172" s="85">
        <f t="shared" si="53"/>
        <v>117.89854</v>
      </c>
      <c r="Z172" s="226">
        <v>53.70015</v>
      </c>
      <c r="AA172" s="226">
        <v>64.19839</v>
      </c>
      <c r="AB172" s="85">
        <f t="shared" si="54"/>
        <v>117.89854</v>
      </c>
      <c r="AC172" s="226">
        <v>53.70015</v>
      </c>
      <c r="AD172" s="226">
        <v>64.19839</v>
      </c>
      <c r="AE172" s="228">
        <f t="shared" si="55"/>
        <v>117.9</v>
      </c>
      <c r="AF172" s="226">
        <v>53.7</v>
      </c>
      <c r="AG172" s="226">
        <v>64.2</v>
      </c>
      <c r="AH172" s="228">
        <f t="shared" si="56"/>
        <v>117.9</v>
      </c>
      <c r="AI172" s="226">
        <v>53.7</v>
      </c>
      <c r="AJ172" s="226">
        <v>64.2</v>
      </c>
      <c r="AK172" s="78">
        <f t="shared" si="57"/>
        <v>9.825000000000001</v>
      </c>
    </row>
    <row r="173" spans="1:37" s="33" customFormat="1" ht="15">
      <c r="A173" s="32">
        <f t="shared" si="58"/>
        <v>16</v>
      </c>
      <c r="B173" s="21" t="s">
        <v>59</v>
      </c>
      <c r="C173" s="21" t="s">
        <v>16</v>
      </c>
      <c r="D173" s="62">
        <v>46</v>
      </c>
      <c r="E173" s="62" t="s">
        <v>17</v>
      </c>
      <c r="F173" s="44">
        <f>'[2]снесены, расселены'!$J$129</f>
        <v>14</v>
      </c>
      <c r="G173" s="84">
        <f t="shared" si="51"/>
        <v>153.58278</v>
      </c>
      <c r="H173" s="87">
        <v>108.36457</v>
      </c>
      <c r="I173" s="84">
        <v>45.21821</v>
      </c>
      <c r="J173" s="84">
        <f t="shared" si="52"/>
        <v>153.58278</v>
      </c>
      <c r="K173" s="83">
        <v>108.36457</v>
      </c>
      <c r="L173" s="83">
        <v>45.21821</v>
      </c>
      <c r="M173" s="84">
        <f t="shared" si="59"/>
        <v>153.58278</v>
      </c>
      <c r="N173" s="84">
        <v>108.36457</v>
      </c>
      <c r="O173" s="84">
        <v>45.21821</v>
      </c>
      <c r="P173" s="84">
        <f t="shared" si="60"/>
        <v>153.58278</v>
      </c>
      <c r="Q173" s="84">
        <v>108.36457</v>
      </c>
      <c r="R173" s="84">
        <v>45.21821</v>
      </c>
      <c r="S173" s="84">
        <f t="shared" si="61"/>
        <v>153.58278</v>
      </c>
      <c r="T173" s="84">
        <v>108.36457</v>
      </c>
      <c r="U173" s="84">
        <v>45.21821</v>
      </c>
      <c r="V173" s="84">
        <f t="shared" si="62"/>
        <v>153.58278</v>
      </c>
      <c r="W173" s="85">
        <v>108.36457</v>
      </c>
      <c r="X173" s="85">
        <v>45.21821</v>
      </c>
      <c r="Y173" s="85">
        <f t="shared" si="53"/>
        <v>153.58278</v>
      </c>
      <c r="Z173" s="226">
        <v>108.36457</v>
      </c>
      <c r="AA173" s="226">
        <v>45.21821</v>
      </c>
      <c r="AB173" s="85">
        <f t="shared" si="54"/>
        <v>153.58278</v>
      </c>
      <c r="AC173" s="226">
        <v>108.36457</v>
      </c>
      <c r="AD173" s="226">
        <v>45.21821</v>
      </c>
      <c r="AE173" s="228">
        <f t="shared" si="55"/>
        <v>153.57999999999998</v>
      </c>
      <c r="AF173" s="226">
        <v>108.36</v>
      </c>
      <c r="AG173" s="226">
        <v>45.22</v>
      </c>
      <c r="AH173" s="228">
        <f t="shared" si="56"/>
        <v>153.57999999999998</v>
      </c>
      <c r="AI173" s="226">
        <v>108.36</v>
      </c>
      <c r="AJ173" s="226">
        <v>45.22</v>
      </c>
      <c r="AK173" s="78">
        <f t="shared" si="57"/>
        <v>10.969999999999999</v>
      </c>
    </row>
    <row r="174" spans="1:37" s="33" customFormat="1" ht="15">
      <c r="A174" s="32">
        <f t="shared" si="58"/>
        <v>17</v>
      </c>
      <c r="B174" s="21" t="s">
        <v>59</v>
      </c>
      <c r="C174" s="21" t="s">
        <v>16</v>
      </c>
      <c r="D174" s="62">
        <v>56</v>
      </c>
      <c r="E174" s="62"/>
      <c r="F174" s="12">
        <v>12</v>
      </c>
      <c r="G174" s="84">
        <f t="shared" si="51"/>
        <v>100.86271</v>
      </c>
      <c r="H174" s="87">
        <v>98.30758</v>
      </c>
      <c r="I174" s="84">
        <v>2.55513</v>
      </c>
      <c r="J174" s="84">
        <f t="shared" si="52"/>
        <v>100.86271</v>
      </c>
      <c r="K174" s="83">
        <v>98.30758</v>
      </c>
      <c r="L174" s="83">
        <v>2.55513</v>
      </c>
      <c r="M174" s="84">
        <f t="shared" si="59"/>
        <v>97.40804000000001</v>
      </c>
      <c r="N174" s="84">
        <v>94.85291000000001</v>
      </c>
      <c r="O174" s="84">
        <v>2.55513</v>
      </c>
      <c r="P174" s="84">
        <f t="shared" si="60"/>
        <v>97.40804000000001</v>
      </c>
      <c r="Q174" s="84">
        <v>94.85291000000001</v>
      </c>
      <c r="R174" s="84">
        <v>2.55513</v>
      </c>
      <c r="S174" s="84">
        <f t="shared" si="61"/>
        <v>97.40804000000001</v>
      </c>
      <c r="T174" s="84">
        <v>94.85291000000001</v>
      </c>
      <c r="U174" s="84">
        <v>2.55513</v>
      </c>
      <c r="V174" s="84">
        <f t="shared" si="62"/>
        <v>97.41007</v>
      </c>
      <c r="W174" s="85">
        <v>94.85494</v>
      </c>
      <c r="X174" s="85">
        <v>2.55513</v>
      </c>
      <c r="Y174" s="85">
        <f t="shared" si="53"/>
        <v>97.41007</v>
      </c>
      <c r="Z174" s="226">
        <v>94.85494</v>
      </c>
      <c r="AA174" s="226">
        <v>2.55513</v>
      </c>
      <c r="AB174" s="85">
        <f t="shared" si="54"/>
        <v>97.41007</v>
      </c>
      <c r="AC174" s="226">
        <v>94.85494</v>
      </c>
      <c r="AD174" s="226">
        <v>2.55513</v>
      </c>
      <c r="AE174" s="228">
        <f t="shared" si="55"/>
        <v>97.41</v>
      </c>
      <c r="AF174" s="226">
        <v>94.85</v>
      </c>
      <c r="AG174" s="226">
        <v>2.56</v>
      </c>
      <c r="AH174" s="228">
        <f t="shared" si="56"/>
        <v>97.41</v>
      </c>
      <c r="AI174" s="226">
        <v>94.85</v>
      </c>
      <c r="AJ174" s="226">
        <v>2.56</v>
      </c>
      <c r="AK174" s="78">
        <f t="shared" si="57"/>
        <v>8.1175</v>
      </c>
    </row>
    <row r="175" spans="1:37" s="33" customFormat="1" ht="15">
      <c r="A175" s="32">
        <f t="shared" si="58"/>
        <v>18</v>
      </c>
      <c r="B175" s="21" t="s">
        <v>59</v>
      </c>
      <c r="C175" s="21" t="s">
        <v>68</v>
      </c>
      <c r="D175" s="62">
        <v>34</v>
      </c>
      <c r="E175" s="62"/>
      <c r="F175" s="12">
        <f>'[1]МКД'!$H$62</f>
        <v>3</v>
      </c>
      <c r="G175" s="84">
        <f t="shared" si="51"/>
        <v>48.250789999999995</v>
      </c>
      <c r="H175" s="87">
        <v>16.23054</v>
      </c>
      <c r="I175" s="84">
        <v>32.02025</v>
      </c>
      <c r="J175" s="84">
        <f t="shared" si="52"/>
        <v>48.250789999999995</v>
      </c>
      <c r="K175" s="83">
        <v>16.23054</v>
      </c>
      <c r="L175" s="83">
        <v>32.02025</v>
      </c>
      <c r="M175" s="84">
        <f t="shared" si="59"/>
        <v>48.250789999999995</v>
      </c>
      <c r="N175" s="84">
        <v>16.23054</v>
      </c>
      <c r="O175" s="84">
        <v>32.02025</v>
      </c>
      <c r="P175" s="84">
        <f t="shared" si="60"/>
        <v>48.250789999999995</v>
      </c>
      <c r="Q175" s="84">
        <v>16.23054</v>
      </c>
      <c r="R175" s="84">
        <v>32.02025</v>
      </c>
      <c r="S175" s="84">
        <f t="shared" si="61"/>
        <v>48.250789999999995</v>
      </c>
      <c r="T175" s="84">
        <v>16.23054</v>
      </c>
      <c r="U175" s="84">
        <v>32.02025</v>
      </c>
      <c r="V175" s="84">
        <f t="shared" si="62"/>
        <v>48.250789999999995</v>
      </c>
      <c r="W175" s="85">
        <v>16.23054</v>
      </c>
      <c r="X175" s="85">
        <v>32.02025</v>
      </c>
      <c r="Y175" s="85">
        <f t="shared" si="53"/>
        <v>48.250789999999995</v>
      </c>
      <c r="Z175" s="226">
        <v>16.23054</v>
      </c>
      <c r="AA175" s="226">
        <v>32.02025</v>
      </c>
      <c r="AB175" s="85">
        <f t="shared" si="54"/>
        <v>48.250789999999995</v>
      </c>
      <c r="AC175" s="226">
        <v>16.23054</v>
      </c>
      <c r="AD175" s="226">
        <v>32.02025</v>
      </c>
      <c r="AE175" s="228">
        <f t="shared" si="55"/>
        <v>48.25</v>
      </c>
      <c r="AF175" s="226">
        <v>16.23</v>
      </c>
      <c r="AG175" s="226">
        <v>32.02</v>
      </c>
      <c r="AH175" s="228">
        <f t="shared" si="56"/>
        <v>48.25</v>
      </c>
      <c r="AI175" s="226">
        <v>16.23</v>
      </c>
      <c r="AJ175" s="226">
        <v>32.02</v>
      </c>
      <c r="AK175" s="78">
        <f t="shared" si="57"/>
        <v>16.083333333333332</v>
      </c>
    </row>
    <row r="176" spans="1:37" s="33" customFormat="1" ht="15">
      <c r="A176" s="32">
        <f t="shared" si="58"/>
        <v>19</v>
      </c>
      <c r="B176" s="21" t="s">
        <v>59</v>
      </c>
      <c r="C176" s="21" t="s">
        <v>84</v>
      </c>
      <c r="D176" s="62">
        <v>3</v>
      </c>
      <c r="E176" s="62"/>
      <c r="F176" s="12">
        <v>49</v>
      </c>
      <c r="G176" s="84">
        <f t="shared" si="51"/>
        <v>134.24984</v>
      </c>
      <c r="H176" s="87">
        <v>69.04856</v>
      </c>
      <c r="I176" s="84">
        <v>65.20128</v>
      </c>
      <c r="J176" s="84">
        <f t="shared" si="52"/>
        <v>130.67520000000002</v>
      </c>
      <c r="K176" s="83">
        <v>66.12866</v>
      </c>
      <c r="L176" s="83">
        <v>64.54654000000001</v>
      </c>
      <c r="M176" s="84">
        <f t="shared" si="59"/>
        <v>130.67520000000002</v>
      </c>
      <c r="N176" s="84">
        <v>66.12866</v>
      </c>
      <c r="O176" s="84">
        <v>64.54654000000001</v>
      </c>
      <c r="P176" s="84">
        <f t="shared" si="60"/>
        <v>130.67454</v>
      </c>
      <c r="Q176" s="84">
        <v>66.128</v>
      </c>
      <c r="R176" s="84">
        <v>64.54654000000001</v>
      </c>
      <c r="S176" s="84">
        <f t="shared" si="61"/>
        <v>130.67654</v>
      </c>
      <c r="T176" s="84">
        <v>66.13</v>
      </c>
      <c r="U176" s="84">
        <v>64.54654000000001</v>
      </c>
      <c r="V176" s="84">
        <f t="shared" si="62"/>
        <v>130.68</v>
      </c>
      <c r="W176" s="85">
        <v>66.13</v>
      </c>
      <c r="X176" s="85">
        <v>64.55</v>
      </c>
      <c r="Y176" s="85">
        <f t="shared" si="53"/>
        <v>130.68</v>
      </c>
      <c r="Z176" s="228">
        <v>66.13</v>
      </c>
      <c r="AA176" s="228">
        <v>64.55</v>
      </c>
      <c r="AB176" s="85">
        <f t="shared" si="54"/>
        <v>130.68</v>
      </c>
      <c r="AC176" s="228">
        <v>66.13</v>
      </c>
      <c r="AD176" s="228">
        <v>64.55</v>
      </c>
      <c r="AE176" s="228">
        <f t="shared" si="55"/>
        <v>130.68</v>
      </c>
      <c r="AF176" s="226">
        <v>66.13</v>
      </c>
      <c r="AG176" s="226">
        <v>64.55</v>
      </c>
      <c r="AH176" s="228">
        <f t="shared" si="56"/>
        <v>130.68</v>
      </c>
      <c r="AI176" s="226">
        <v>66.13</v>
      </c>
      <c r="AJ176" s="226">
        <v>64.55</v>
      </c>
      <c r="AK176" s="78">
        <f t="shared" si="57"/>
        <v>2.666938775510204</v>
      </c>
    </row>
    <row r="177" spans="1:37" s="33" customFormat="1" ht="15">
      <c r="A177" s="32">
        <f t="shared" si="58"/>
        <v>20</v>
      </c>
      <c r="B177" s="21" t="s">
        <v>59</v>
      </c>
      <c r="C177" s="21" t="s">
        <v>69</v>
      </c>
      <c r="D177" s="62">
        <v>2</v>
      </c>
      <c r="E177" s="62"/>
      <c r="F177" s="12">
        <f>'[1]МКД'!$H$63</f>
        <v>12</v>
      </c>
      <c r="G177" s="84">
        <f t="shared" si="51"/>
        <v>109.79612</v>
      </c>
      <c r="H177" s="87">
        <v>39.785599999999995</v>
      </c>
      <c r="I177" s="84">
        <v>70.01052</v>
      </c>
      <c r="J177" s="84">
        <f t="shared" si="52"/>
        <v>109.79612</v>
      </c>
      <c r="K177" s="83">
        <v>39.785599999999995</v>
      </c>
      <c r="L177" s="83">
        <v>70.01052</v>
      </c>
      <c r="M177" s="84">
        <f t="shared" si="59"/>
        <v>63.05405</v>
      </c>
      <c r="N177" s="84">
        <v>15.19421</v>
      </c>
      <c r="O177" s="84">
        <v>47.85984</v>
      </c>
      <c r="P177" s="84">
        <f t="shared" si="60"/>
        <v>60.90442</v>
      </c>
      <c r="Q177" s="84">
        <v>13.04458</v>
      </c>
      <c r="R177" s="84">
        <v>47.85984</v>
      </c>
      <c r="S177" s="84">
        <f t="shared" si="61"/>
        <v>60.90442</v>
      </c>
      <c r="T177" s="84">
        <v>13.04458</v>
      </c>
      <c r="U177" s="84">
        <v>47.85984</v>
      </c>
      <c r="V177" s="84">
        <f t="shared" si="62"/>
        <v>60.90442</v>
      </c>
      <c r="W177" s="85">
        <v>13.04458</v>
      </c>
      <c r="X177" s="85">
        <v>47.85984</v>
      </c>
      <c r="Y177" s="85">
        <f t="shared" si="53"/>
        <v>60.90442</v>
      </c>
      <c r="Z177" s="228">
        <v>13.04458</v>
      </c>
      <c r="AA177" s="228">
        <v>47.85984</v>
      </c>
      <c r="AB177" s="85">
        <f t="shared" si="54"/>
        <v>60.90442</v>
      </c>
      <c r="AC177" s="228">
        <v>13.04458</v>
      </c>
      <c r="AD177" s="228">
        <v>47.85984</v>
      </c>
      <c r="AE177" s="228">
        <f t="shared" si="55"/>
        <v>60.9</v>
      </c>
      <c r="AF177" s="228">
        <v>13.04</v>
      </c>
      <c r="AG177" s="228">
        <v>47.86</v>
      </c>
      <c r="AH177" s="228">
        <f t="shared" si="56"/>
        <v>60.9</v>
      </c>
      <c r="AI177" s="228">
        <v>13.04</v>
      </c>
      <c r="AJ177" s="228">
        <v>47.86</v>
      </c>
      <c r="AK177" s="78">
        <f t="shared" si="57"/>
        <v>5.075</v>
      </c>
    </row>
    <row r="178" spans="1:37" s="33" customFormat="1" ht="15">
      <c r="A178" s="32">
        <f t="shared" si="58"/>
        <v>21</v>
      </c>
      <c r="B178" s="21" t="s">
        <v>59</v>
      </c>
      <c r="C178" s="21" t="s">
        <v>49</v>
      </c>
      <c r="D178" s="62">
        <v>6</v>
      </c>
      <c r="E178" s="62" t="s">
        <v>17</v>
      </c>
      <c r="F178" s="12">
        <v>15</v>
      </c>
      <c r="G178" s="84">
        <f t="shared" si="51"/>
        <v>1.17</v>
      </c>
      <c r="H178" s="87">
        <v>1.17</v>
      </c>
      <c r="I178" s="84">
        <v>0</v>
      </c>
      <c r="J178" s="84">
        <f t="shared" si="52"/>
        <v>1.17</v>
      </c>
      <c r="K178" s="83">
        <v>1.17</v>
      </c>
      <c r="L178" s="83">
        <v>0</v>
      </c>
      <c r="M178" s="84">
        <f t="shared" si="59"/>
        <v>1.17</v>
      </c>
      <c r="N178" s="84">
        <v>1.17</v>
      </c>
      <c r="O178" s="84">
        <v>0</v>
      </c>
      <c r="P178" s="84">
        <f t="shared" si="60"/>
        <v>1.17</v>
      </c>
      <c r="Q178" s="84">
        <v>1.17</v>
      </c>
      <c r="R178" s="84">
        <v>0</v>
      </c>
      <c r="S178" s="84">
        <f t="shared" si="61"/>
        <v>1.17</v>
      </c>
      <c r="T178" s="84">
        <v>1.17</v>
      </c>
      <c r="U178" s="84">
        <v>0</v>
      </c>
      <c r="V178" s="84">
        <f t="shared" si="62"/>
        <v>1.17</v>
      </c>
      <c r="W178" s="85">
        <v>1.17</v>
      </c>
      <c r="X178" s="85">
        <v>0</v>
      </c>
      <c r="Y178" s="85">
        <f t="shared" si="53"/>
        <v>1.17</v>
      </c>
      <c r="Z178" s="226">
        <v>1.17</v>
      </c>
      <c r="AA178" s="226"/>
      <c r="AB178" s="85">
        <f t="shared" si="54"/>
        <v>1.17</v>
      </c>
      <c r="AC178" s="226">
        <v>1.17</v>
      </c>
      <c r="AD178" s="226"/>
      <c r="AE178" s="228">
        <f t="shared" si="55"/>
        <v>1.17</v>
      </c>
      <c r="AF178" s="226">
        <v>1.17</v>
      </c>
      <c r="AG178" s="226">
        <v>0</v>
      </c>
      <c r="AH178" s="228">
        <f t="shared" si="56"/>
        <v>1.17</v>
      </c>
      <c r="AI178" s="226">
        <v>1.17</v>
      </c>
      <c r="AJ178" s="226">
        <v>0</v>
      </c>
      <c r="AK178" s="78">
        <f t="shared" si="57"/>
        <v>0.078</v>
      </c>
    </row>
    <row r="179" spans="1:37" s="33" customFormat="1" ht="15">
      <c r="A179" s="32">
        <f t="shared" si="58"/>
        <v>22</v>
      </c>
      <c r="B179" s="21" t="s">
        <v>59</v>
      </c>
      <c r="C179" s="21" t="s">
        <v>34</v>
      </c>
      <c r="D179" s="62">
        <v>22</v>
      </c>
      <c r="E179" s="62"/>
      <c r="F179" s="12">
        <v>12</v>
      </c>
      <c r="G179" s="84">
        <f aca="true" t="shared" si="63" ref="G179:G191">SUM(H179:I179)</f>
        <v>271.20115</v>
      </c>
      <c r="H179" s="87">
        <v>114.07293</v>
      </c>
      <c r="I179" s="84">
        <v>157.12822</v>
      </c>
      <c r="J179" s="84">
        <f aca="true" t="shared" si="64" ref="J179:J192">K179+L179</f>
        <v>271.20115</v>
      </c>
      <c r="K179" s="83">
        <v>114.07293</v>
      </c>
      <c r="L179" s="83">
        <v>157.12822</v>
      </c>
      <c r="M179" s="84">
        <f t="shared" si="59"/>
        <v>271.20115</v>
      </c>
      <c r="N179" s="84">
        <v>114.07293</v>
      </c>
      <c r="O179" s="84">
        <v>157.12822</v>
      </c>
      <c r="P179" s="84">
        <f t="shared" si="60"/>
        <v>271.20115</v>
      </c>
      <c r="Q179" s="84">
        <v>114.07293</v>
      </c>
      <c r="R179" s="84">
        <v>157.12822</v>
      </c>
      <c r="S179" s="84">
        <f t="shared" si="61"/>
        <v>271.20115</v>
      </c>
      <c r="T179" s="84">
        <v>114.07293</v>
      </c>
      <c r="U179" s="84">
        <v>157.12822</v>
      </c>
      <c r="V179" s="84">
        <f t="shared" si="62"/>
        <v>271.20115</v>
      </c>
      <c r="W179" s="85">
        <v>114.07293</v>
      </c>
      <c r="X179" s="85">
        <v>157.12822</v>
      </c>
      <c r="Y179" s="85">
        <f t="shared" si="53"/>
        <v>271.20115</v>
      </c>
      <c r="Z179" s="226">
        <v>114.07293</v>
      </c>
      <c r="AA179" s="226">
        <v>157.12822</v>
      </c>
      <c r="AB179" s="85">
        <f t="shared" si="54"/>
        <v>271.20115</v>
      </c>
      <c r="AC179" s="226">
        <v>114.07293</v>
      </c>
      <c r="AD179" s="226">
        <v>157.12822</v>
      </c>
      <c r="AE179" s="228">
        <f t="shared" si="55"/>
        <v>271.2</v>
      </c>
      <c r="AF179" s="226">
        <v>114.07</v>
      </c>
      <c r="AG179" s="226">
        <v>157.13</v>
      </c>
      <c r="AH179" s="228">
        <f t="shared" si="56"/>
        <v>271.2</v>
      </c>
      <c r="AI179" s="226">
        <v>114.07</v>
      </c>
      <c r="AJ179" s="226">
        <v>157.13</v>
      </c>
      <c r="AK179" s="78">
        <f t="shared" si="57"/>
        <v>22.599999999999998</v>
      </c>
    </row>
    <row r="180" spans="1:37" s="22" customFormat="1" ht="15">
      <c r="A180" s="32">
        <f t="shared" si="58"/>
        <v>23</v>
      </c>
      <c r="B180" s="21" t="s">
        <v>59</v>
      </c>
      <c r="C180" s="21" t="s">
        <v>34</v>
      </c>
      <c r="D180" s="62">
        <v>29</v>
      </c>
      <c r="E180" s="62"/>
      <c r="F180" s="64">
        <f>'[3]МКД'!$H$83</f>
        <v>16</v>
      </c>
      <c r="G180" s="84">
        <f>SUM(H180:I180)</f>
        <v>-12.404329999999995</v>
      </c>
      <c r="H180" s="87">
        <v>-53.555879999999995</v>
      </c>
      <c r="I180" s="84">
        <v>41.15155</v>
      </c>
      <c r="J180" s="84">
        <f>SUM(K180:L180)</f>
        <v>-12.404329999999995</v>
      </c>
      <c r="K180" s="83">
        <v>-53.555879999999995</v>
      </c>
      <c r="L180" s="83">
        <v>41.15155</v>
      </c>
      <c r="M180" s="84">
        <f>SUM(N180:O180)</f>
        <v>-57.404329999999995</v>
      </c>
      <c r="N180" s="84">
        <v>-53.555879999999995</v>
      </c>
      <c r="O180" s="84">
        <v>-3.8484499999999997</v>
      </c>
      <c r="P180" s="84">
        <f>SUM(Q180:R180)</f>
        <v>-57.404329999999995</v>
      </c>
      <c r="Q180" s="84">
        <v>-53.555879999999995</v>
      </c>
      <c r="R180" s="84">
        <v>-3.8484499999999997</v>
      </c>
      <c r="S180" s="84">
        <f>SUM(T180:U180)</f>
        <v>-57.404329999999995</v>
      </c>
      <c r="T180" s="84">
        <v>-53.555879999999995</v>
      </c>
      <c r="U180" s="84">
        <v>-3.8484499999999997</v>
      </c>
      <c r="V180" s="84">
        <f>SUM(W180:X180)</f>
        <v>-57.404329999999995</v>
      </c>
      <c r="W180" s="85">
        <v>-53.555879999999995</v>
      </c>
      <c r="X180" s="85">
        <v>-3.8484499999999997</v>
      </c>
      <c r="Y180" s="85">
        <f t="shared" si="53"/>
        <v>-57.404329999999995</v>
      </c>
      <c r="Z180" s="226">
        <v>-53.555879999999995</v>
      </c>
      <c r="AA180" s="226">
        <v>-3.8484499999999997</v>
      </c>
      <c r="AB180" s="85">
        <f t="shared" si="54"/>
        <v>-57.404329999999995</v>
      </c>
      <c r="AC180" s="226">
        <v>-53.555879999999995</v>
      </c>
      <c r="AD180" s="226">
        <v>-3.8484499999999997</v>
      </c>
      <c r="AE180" s="228">
        <f t="shared" si="55"/>
        <v>-57.410000000000004</v>
      </c>
      <c r="AF180" s="226">
        <v>-53.56</v>
      </c>
      <c r="AG180" s="226">
        <v>-3.85</v>
      </c>
      <c r="AH180" s="228">
        <f t="shared" si="56"/>
        <v>-57.410000000000004</v>
      </c>
      <c r="AI180" s="226">
        <v>-53.56</v>
      </c>
      <c r="AJ180" s="226">
        <v>-3.85</v>
      </c>
      <c r="AK180" s="78">
        <f t="shared" si="57"/>
        <v>-3.5881250000000002</v>
      </c>
    </row>
    <row r="181" spans="1:38" s="22" customFormat="1" ht="15">
      <c r="A181" s="32">
        <f t="shared" si="58"/>
        <v>24</v>
      </c>
      <c r="B181" s="21" t="s">
        <v>59</v>
      </c>
      <c r="C181" s="21" t="s">
        <v>34</v>
      </c>
      <c r="D181" s="62">
        <v>30</v>
      </c>
      <c r="E181" s="62"/>
      <c r="F181" s="64">
        <f>'[3]МКД'!$H$84</f>
        <v>8</v>
      </c>
      <c r="G181" s="84">
        <f>SUM(H181:I181)</f>
        <v>48.67118</v>
      </c>
      <c r="H181" s="87">
        <v>14.96633</v>
      </c>
      <c r="I181" s="84">
        <v>33.70485</v>
      </c>
      <c r="J181" s="84">
        <f>SUM(K181:L181)</f>
        <v>71.62666</v>
      </c>
      <c r="K181" s="83">
        <v>15.06943</v>
      </c>
      <c r="L181" s="83">
        <v>56.557230000000004</v>
      </c>
      <c r="M181" s="84">
        <f>SUM(N181:O181)</f>
        <v>79.61927</v>
      </c>
      <c r="N181" s="84">
        <v>19.77067</v>
      </c>
      <c r="O181" s="84">
        <v>59.8486</v>
      </c>
      <c r="P181" s="84">
        <f>SUM(Q181:R181)</f>
        <v>73.07017</v>
      </c>
      <c r="Q181" s="84">
        <v>13.45128</v>
      </c>
      <c r="R181" s="84">
        <v>59.61889</v>
      </c>
      <c r="S181" s="84">
        <f>SUM(T181:U181)</f>
        <v>72.79554</v>
      </c>
      <c r="T181" s="84">
        <v>14.54767</v>
      </c>
      <c r="U181" s="84">
        <v>58.247870000000006</v>
      </c>
      <c r="V181" s="84">
        <f>SUM(W181:X181)</f>
        <v>24.705550000000002</v>
      </c>
      <c r="W181" s="85">
        <v>3.08649</v>
      </c>
      <c r="X181" s="85">
        <v>21.61906</v>
      </c>
      <c r="Y181" s="85">
        <f t="shared" si="53"/>
        <v>4.17434</v>
      </c>
      <c r="Z181" s="228">
        <v>-0.97841</v>
      </c>
      <c r="AA181" s="228">
        <v>5.15275</v>
      </c>
      <c r="AB181" s="85">
        <f t="shared" si="54"/>
        <v>4.17434</v>
      </c>
      <c r="AC181" s="228">
        <v>-0.97841</v>
      </c>
      <c r="AD181" s="228">
        <v>5.15275</v>
      </c>
      <c r="AE181" s="228">
        <f t="shared" si="55"/>
        <v>4.17</v>
      </c>
      <c r="AF181" s="228">
        <v>-0.98</v>
      </c>
      <c r="AG181" s="228">
        <v>5.15</v>
      </c>
      <c r="AH181" s="228">
        <f t="shared" si="56"/>
        <v>4.17</v>
      </c>
      <c r="AI181" s="228">
        <v>-0.98</v>
      </c>
      <c r="AJ181" s="228">
        <v>5.15</v>
      </c>
      <c r="AK181" s="78">
        <f t="shared" si="57"/>
        <v>0.52125</v>
      </c>
      <c r="AL181" s="75"/>
    </row>
    <row r="182" spans="1:37" s="33" customFormat="1" ht="15">
      <c r="A182" s="32">
        <f t="shared" si="58"/>
        <v>25</v>
      </c>
      <c r="B182" s="21" t="s">
        <v>59</v>
      </c>
      <c r="C182" s="21" t="s">
        <v>57</v>
      </c>
      <c r="D182" s="62">
        <v>34</v>
      </c>
      <c r="E182" s="62"/>
      <c r="F182" s="12">
        <f>'[3]МКД'!$H$94</f>
        <v>84</v>
      </c>
      <c r="G182" s="84">
        <f t="shared" si="63"/>
        <v>2450.36441</v>
      </c>
      <c r="H182" s="87">
        <v>773.8320500000001</v>
      </c>
      <c r="I182" s="84">
        <v>1676.5323600000002</v>
      </c>
      <c r="J182" s="84">
        <f t="shared" si="64"/>
        <v>2363.74901</v>
      </c>
      <c r="K182" s="83">
        <v>730.4445</v>
      </c>
      <c r="L182" s="83">
        <v>1633.30451</v>
      </c>
      <c r="M182" s="84">
        <f t="shared" si="59"/>
        <v>2244.6738800000003</v>
      </c>
      <c r="N182" s="84">
        <v>640.1029100000001</v>
      </c>
      <c r="O182" s="84">
        <v>1604.57097</v>
      </c>
      <c r="P182" s="84">
        <f t="shared" si="60"/>
        <v>2196.6982399999997</v>
      </c>
      <c r="Q182" s="84">
        <v>624.47232</v>
      </c>
      <c r="R182" s="84">
        <v>1572.2259199999999</v>
      </c>
      <c r="S182" s="84">
        <f t="shared" si="61"/>
        <v>2135.63531</v>
      </c>
      <c r="T182" s="84">
        <v>611.3971</v>
      </c>
      <c r="U182" s="84">
        <v>1524.23821</v>
      </c>
      <c r="V182" s="84">
        <f t="shared" si="62"/>
        <v>2047.28845</v>
      </c>
      <c r="W182" s="85">
        <v>590.1961</v>
      </c>
      <c r="X182" s="85">
        <v>1457.0923500000001</v>
      </c>
      <c r="Y182" s="85">
        <f t="shared" si="53"/>
        <v>2007.49062</v>
      </c>
      <c r="Z182" s="226">
        <v>567.62109</v>
      </c>
      <c r="AA182" s="226">
        <v>1439.86953</v>
      </c>
      <c r="AB182" s="85">
        <f t="shared" si="54"/>
        <v>2007.49062</v>
      </c>
      <c r="AC182" s="226">
        <v>567.62109</v>
      </c>
      <c r="AD182" s="226">
        <v>1439.86953</v>
      </c>
      <c r="AE182" s="228">
        <f t="shared" si="55"/>
        <v>1918.44</v>
      </c>
      <c r="AF182" s="226">
        <v>488.18</v>
      </c>
      <c r="AG182" s="226">
        <v>1430.26</v>
      </c>
      <c r="AH182" s="228">
        <f t="shared" si="56"/>
        <v>1899.4099999999999</v>
      </c>
      <c r="AI182" s="226">
        <v>469.15</v>
      </c>
      <c r="AJ182" s="226">
        <v>1430.26</v>
      </c>
      <c r="AK182" s="78">
        <f t="shared" si="57"/>
        <v>22.61202380952381</v>
      </c>
    </row>
    <row r="183" spans="1:37" s="33" customFormat="1" ht="15">
      <c r="A183" s="32">
        <f t="shared" si="58"/>
        <v>26</v>
      </c>
      <c r="B183" s="21" t="s">
        <v>59</v>
      </c>
      <c r="C183" s="21" t="s">
        <v>35</v>
      </c>
      <c r="D183" s="62">
        <v>6</v>
      </c>
      <c r="E183" s="62"/>
      <c r="F183" s="64">
        <f>'[2]МКД'!$H$242</f>
        <v>12</v>
      </c>
      <c r="G183" s="84">
        <f t="shared" si="63"/>
        <v>26.62677</v>
      </c>
      <c r="H183" s="87">
        <v>26.62677</v>
      </c>
      <c r="I183" s="84">
        <v>0</v>
      </c>
      <c r="J183" s="84">
        <f t="shared" si="64"/>
        <v>26.62677</v>
      </c>
      <c r="K183" s="83">
        <v>26.62677</v>
      </c>
      <c r="L183" s="83">
        <v>0</v>
      </c>
      <c r="M183" s="84">
        <f t="shared" si="59"/>
        <v>26.62677</v>
      </c>
      <c r="N183" s="84">
        <v>26.62677</v>
      </c>
      <c r="O183" s="84">
        <v>0</v>
      </c>
      <c r="P183" s="84">
        <f t="shared" si="60"/>
        <v>26.62677</v>
      </c>
      <c r="Q183" s="84">
        <v>26.62677</v>
      </c>
      <c r="R183" s="84">
        <v>0</v>
      </c>
      <c r="S183" s="84">
        <f t="shared" si="61"/>
        <v>26.62677</v>
      </c>
      <c r="T183" s="84">
        <v>26.62677</v>
      </c>
      <c r="U183" s="84">
        <v>0</v>
      </c>
      <c r="V183" s="84">
        <f t="shared" si="62"/>
        <v>26.62677</v>
      </c>
      <c r="W183" s="85">
        <v>26.62677</v>
      </c>
      <c r="X183" s="85">
        <v>0</v>
      </c>
      <c r="Y183" s="85">
        <f t="shared" si="53"/>
        <v>26.62677</v>
      </c>
      <c r="Z183" s="226">
        <v>26.62677</v>
      </c>
      <c r="AA183" s="226">
        <v>0</v>
      </c>
      <c r="AB183" s="85">
        <f t="shared" si="54"/>
        <v>26.62677</v>
      </c>
      <c r="AC183" s="226">
        <v>26.62677</v>
      </c>
      <c r="AD183" s="226">
        <v>0</v>
      </c>
      <c r="AE183" s="228">
        <f t="shared" si="55"/>
        <v>26.63</v>
      </c>
      <c r="AF183" s="226">
        <v>26.63</v>
      </c>
      <c r="AG183" s="226">
        <v>0</v>
      </c>
      <c r="AH183" s="228">
        <f t="shared" si="56"/>
        <v>26.63</v>
      </c>
      <c r="AI183" s="226">
        <v>26.63</v>
      </c>
      <c r="AJ183" s="226">
        <v>0</v>
      </c>
      <c r="AK183" s="78">
        <f t="shared" si="57"/>
        <v>2.2191666666666667</v>
      </c>
    </row>
    <row r="184" spans="1:37" s="33" customFormat="1" ht="15">
      <c r="A184" s="32">
        <f t="shared" si="58"/>
        <v>27</v>
      </c>
      <c r="B184" s="21" t="s">
        <v>59</v>
      </c>
      <c r="C184" s="21" t="s">
        <v>35</v>
      </c>
      <c r="D184" s="62">
        <v>8</v>
      </c>
      <c r="E184" s="62"/>
      <c r="F184" s="12">
        <f>'[3]МКД'!$H$95</f>
        <v>8</v>
      </c>
      <c r="G184" s="84">
        <f t="shared" si="63"/>
        <v>122.57119999999999</v>
      </c>
      <c r="H184" s="87">
        <v>18.90325</v>
      </c>
      <c r="I184" s="84">
        <v>103.66794999999999</v>
      </c>
      <c r="J184" s="84">
        <f t="shared" si="64"/>
        <v>122.57119999999999</v>
      </c>
      <c r="K184" s="83">
        <v>18.90325</v>
      </c>
      <c r="L184" s="83">
        <v>103.66794999999999</v>
      </c>
      <c r="M184" s="84">
        <f t="shared" si="59"/>
        <v>122.57119999999999</v>
      </c>
      <c r="N184" s="84">
        <v>18.90325</v>
      </c>
      <c r="O184" s="84">
        <v>103.66794999999999</v>
      </c>
      <c r="P184" s="84">
        <f t="shared" si="60"/>
        <v>122.57119999999999</v>
      </c>
      <c r="Q184" s="84">
        <v>18.90325</v>
      </c>
      <c r="R184" s="84">
        <v>103.66794999999999</v>
      </c>
      <c r="S184" s="84">
        <f t="shared" si="61"/>
        <v>122.57119999999999</v>
      </c>
      <c r="T184" s="84">
        <v>18.90325</v>
      </c>
      <c r="U184" s="84">
        <v>103.66794999999999</v>
      </c>
      <c r="V184" s="84">
        <f t="shared" si="62"/>
        <v>122.57417999999998</v>
      </c>
      <c r="W184" s="85">
        <v>18.90623</v>
      </c>
      <c r="X184" s="85">
        <v>103.66794999999999</v>
      </c>
      <c r="Y184" s="85">
        <f t="shared" si="53"/>
        <v>122.57417999999998</v>
      </c>
      <c r="Z184" s="228">
        <v>18.90623</v>
      </c>
      <c r="AA184" s="228">
        <v>103.66794999999999</v>
      </c>
      <c r="AB184" s="85">
        <f t="shared" si="54"/>
        <v>122.57417999999998</v>
      </c>
      <c r="AC184" s="228">
        <v>18.90623</v>
      </c>
      <c r="AD184" s="228">
        <v>103.66794999999999</v>
      </c>
      <c r="AE184" s="228">
        <f t="shared" si="55"/>
        <v>122.58</v>
      </c>
      <c r="AF184" s="228">
        <v>18.91</v>
      </c>
      <c r="AG184" s="228">
        <v>103.67</v>
      </c>
      <c r="AH184" s="228">
        <f t="shared" si="56"/>
        <v>122.58</v>
      </c>
      <c r="AI184" s="228">
        <v>18.91</v>
      </c>
      <c r="AJ184" s="228">
        <v>103.67</v>
      </c>
      <c r="AK184" s="78">
        <f t="shared" si="57"/>
        <v>15.3225</v>
      </c>
    </row>
    <row r="185" spans="1:38" s="22" customFormat="1" ht="15">
      <c r="A185" s="32">
        <f t="shared" si="58"/>
        <v>28</v>
      </c>
      <c r="B185" s="21" t="s">
        <v>59</v>
      </c>
      <c r="C185" s="21" t="s">
        <v>35</v>
      </c>
      <c r="D185" s="62">
        <v>12</v>
      </c>
      <c r="E185" s="62"/>
      <c r="F185" s="12">
        <f>'[2]МКД'!$H$243</f>
        <v>12</v>
      </c>
      <c r="G185" s="84">
        <f t="shared" si="63"/>
        <v>126.76225</v>
      </c>
      <c r="H185" s="87">
        <v>56.42137</v>
      </c>
      <c r="I185" s="84">
        <v>70.34088</v>
      </c>
      <c r="J185" s="84">
        <f t="shared" si="64"/>
        <v>126.76225</v>
      </c>
      <c r="K185" s="83">
        <v>56.42137</v>
      </c>
      <c r="L185" s="83">
        <v>70.34088</v>
      </c>
      <c r="M185" s="84">
        <f t="shared" si="59"/>
        <v>126.76225</v>
      </c>
      <c r="N185" s="84">
        <v>56.42137</v>
      </c>
      <c r="O185" s="84">
        <v>70.34088</v>
      </c>
      <c r="P185" s="84">
        <f t="shared" si="60"/>
        <v>123.03441000000001</v>
      </c>
      <c r="Q185" s="84">
        <v>54.86096</v>
      </c>
      <c r="R185" s="84">
        <v>68.17345</v>
      </c>
      <c r="S185" s="84">
        <f t="shared" si="61"/>
        <v>123.03441000000001</v>
      </c>
      <c r="T185" s="84">
        <v>54.86096</v>
      </c>
      <c r="U185" s="84">
        <v>68.17345</v>
      </c>
      <c r="V185" s="84">
        <f t="shared" si="62"/>
        <v>123.03441000000001</v>
      </c>
      <c r="W185" s="85">
        <v>54.86096</v>
      </c>
      <c r="X185" s="85">
        <v>68.17345</v>
      </c>
      <c r="Y185" s="85">
        <f t="shared" si="53"/>
        <v>123.03441000000001</v>
      </c>
      <c r="Z185" s="226">
        <v>54.86096</v>
      </c>
      <c r="AA185" s="226">
        <v>68.17345</v>
      </c>
      <c r="AB185" s="85">
        <f t="shared" si="54"/>
        <v>123.03441000000001</v>
      </c>
      <c r="AC185" s="226">
        <v>54.86096</v>
      </c>
      <c r="AD185" s="226">
        <v>68.17345</v>
      </c>
      <c r="AE185" s="228">
        <f t="shared" si="55"/>
        <v>123.03</v>
      </c>
      <c r="AF185" s="226">
        <v>54.86</v>
      </c>
      <c r="AG185" s="226">
        <v>68.17</v>
      </c>
      <c r="AH185" s="228">
        <f t="shared" si="56"/>
        <v>123.03</v>
      </c>
      <c r="AI185" s="226">
        <v>54.86</v>
      </c>
      <c r="AJ185" s="226">
        <v>68.17</v>
      </c>
      <c r="AK185" s="78">
        <f t="shared" si="57"/>
        <v>10.2525</v>
      </c>
      <c r="AL185" s="9"/>
    </row>
    <row r="186" spans="1:38" s="22" customFormat="1" ht="15">
      <c r="A186" s="32">
        <f t="shared" si="58"/>
        <v>29</v>
      </c>
      <c r="B186" s="21" t="s">
        <v>59</v>
      </c>
      <c r="C186" s="21" t="s">
        <v>35</v>
      </c>
      <c r="D186" s="62">
        <v>24</v>
      </c>
      <c r="E186" s="62" t="s">
        <v>18</v>
      </c>
      <c r="F186" s="64">
        <f>'[3]МКД'!$H$98</f>
        <v>20</v>
      </c>
      <c r="G186" s="84">
        <f>SUM(H186:I186)</f>
        <v>1540.4751099999999</v>
      </c>
      <c r="H186" s="87">
        <v>470.15166999999997</v>
      </c>
      <c r="I186" s="84">
        <v>1070.32344</v>
      </c>
      <c r="J186" s="84">
        <f>SUM(K186:L186)</f>
        <v>1548.7204699999998</v>
      </c>
      <c r="K186" s="83">
        <v>472.07883000000004</v>
      </c>
      <c r="L186" s="83">
        <v>1076.6416399999998</v>
      </c>
      <c r="M186" s="84">
        <f>SUM(N186:O186)</f>
        <v>1478.64415</v>
      </c>
      <c r="N186" s="84">
        <v>423.07443</v>
      </c>
      <c r="O186" s="84">
        <v>1055.56972</v>
      </c>
      <c r="P186" s="84">
        <f>SUM(Q186:R186)</f>
        <v>1474.0535099999997</v>
      </c>
      <c r="Q186" s="84">
        <v>440.27743</v>
      </c>
      <c r="R186" s="84">
        <v>1033.7760799999999</v>
      </c>
      <c r="S186" s="84">
        <f>SUM(T186:U186)</f>
        <v>1426.1928899999998</v>
      </c>
      <c r="T186" s="84">
        <v>392.41681</v>
      </c>
      <c r="U186" s="84">
        <v>1033.7760799999999</v>
      </c>
      <c r="V186" s="84">
        <f>SUM(W186:X186)</f>
        <v>1395.91228</v>
      </c>
      <c r="W186" s="85">
        <v>386.81431</v>
      </c>
      <c r="X186" s="85">
        <v>1009.0979699999999</v>
      </c>
      <c r="Y186" s="85">
        <f t="shared" si="53"/>
        <v>1365.98526</v>
      </c>
      <c r="Z186" s="226">
        <v>356.88729</v>
      </c>
      <c r="AA186" s="226">
        <v>1009.0979699999999</v>
      </c>
      <c r="AB186" s="85">
        <f t="shared" si="54"/>
        <v>1365.98526</v>
      </c>
      <c r="AC186" s="226">
        <v>356.88729</v>
      </c>
      <c r="AD186" s="226">
        <v>1009.0979699999999</v>
      </c>
      <c r="AE186" s="228">
        <f t="shared" si="55"/>
        <v>1354.24</v>
      </c>
      <c r="AF186" s="226">
        <v>345.14</v>
      </c>
      <c r="AG186" s="226">
        <v>1009.1</v>
      </c>
      <c r="AH186" s="228">
        <f t="shared" si="56"/>
        <v>1349.44</v>
      </c>
      <c r="AI186" s="226">
        <v>340.34</v>
      </c>
      <c r="AJ186" s="226">
        <v>1009.1</v>
      </c>
      <c r="AK186" s="78">
        <f t="shared" si="57"/>
        <v>67.47200000000001</v>
      </c>
      <c r="AL186" s="75"/>
    </row>
    <row r="187" spans="1:37" s="33" customFormat="1" ht="15">
      <c r="A187" s="32">
        <f t="shared" si="58"/>
        <v>30</v>
      </c>
      <c r="B187" s="21" t="s">
        <v>59</v>
      </c>
      <c r="C187" s="21" t="s">
        <v>35</v>
      </c>
      <c r="D187" s="62">
        <v>28</v>
      </c>
      <c r="E187" s="62"/>
      <c r="F187" s="12">
        <f>'[2]МКД'!$H$386</f>
        <v>12</v>
      </c>
      <c r="G187" s="84">
        <f t="shared" si="63"/>
        <v>3.17192</v>
      </c>
      <c r="H187" s="87">
        <v>3.47208</v>
      </c>
      <c r="I187" s="84">
        <v>-0.30016000000000004</v>
      </c>
      <c r="J187" s="84">
        <f t="shared" si="64"/>
        <v>0.7471399999999999</v>
      </c>
      <c r="K187" s="83">
        <v>1.0473</v>
      </c>
      <c r="L187" s="83">
        <v>-0.30016000000000004</v>
      </c>
      <c r="M187" s="84">
        <f t="shared" si="59"/>
        <v>0.7471399999999999</v>
      </c>
      <c r="N187" s="84">
        <v>1.0473</v>
      </c>
      <c r="O187" s="84">
        <v>-0.30016000000000004</v>
      </c>
      <c r="P187" s="84">
        <f t="shared" si="60"/>
        <v>0.7471399999999999</v>
      </c>
      <c r="Q187" s="84">
        <v>1.0473</v>
      </c>
      <c r="R187" s="84">
        <v>-0.30016000000000004</v>
      </c>
      <c r="S187" s="84">
        <f aca="true" t="shared" si="65" ref="S187:S192">T187+U187</f>
        <v>0.7471399999999999</v>
      </c>
      <c r="T187" s="84">
        <v>1.0473</v>
      </c>
      <c r="U187" s="84">
        <v>-0.30016000000000004</v>
      </c>
      <c r="V187" s="84">
        <f aca="true" t="shared" si="66" ref="V187:V192">W187+X187</f>
        <v>0.6318699999999999</v>
      </c>
      <c r="W187" s="85">
        <v>0.93203</v>
      </c>
      <c r="X187" s="85">
        <v>-0.30016000000000004</v>
      </c>
      <c r="Y187" s="85">
        <f t="shared" si="53"/>
        <v>0.6318699999999999</v>
      </c>
      <c r="Z187" s="226">
        <v>0.93203</v>
      </c>
      <c r="AA187" s="226">
        <v>-0.30016000000000004</v>
      </c>
      <c r="AB187" s="85">
        <f t="shared" si="54"/>
        <v>0.6318699999999999</v>
      </c>
      <c r="AC187" s="226">
        <v>0.93203</v>
      </c>
      <c r="AD187" s="226">
        <v>-0.30016000000000004</v>
      </c>
      <c r="AE187" s="228">
        <f t="shared" si="55"/>
        <v>0.6300000000000001</v>
      </c>
      <c r="AF187" s="226">
        <v>0.93</v>
      </c>
      <c r="AG187" s="226">
        <v>-0.3</v>
      </c>
      <c r="AH187" s="228">
        <f t="shared" si="56"/>
        <v>0.6300000000000001</v>
      </c>
      <c r="AI187" s="226">
        <v>0.93</v>
      </c>
      <c r="AJ187" s="226">
        <v>-0.3</v>
      </c>
      <c r="AK187" s="78">
        <f t="shared" si="57"/>
        <v>0.05250000000000001</v>
      </c>
    </row>
    <row r="188" spans="1:37" s="33" customFormat="1" ht="15">
      <c r="A188" s="32">
        <f t="shared" si="58"/>
        <v>31</v>
      </c>
      <c r="B188" s="21" t="s">
        <v>59</v>
      </c>
      <c r="C188" s="21" t="s">
        <v>71</v>
      </c>
      <c r="D188" s="62">
        <v>9</v>
      </c>
      <c r="E188" s="62"/>
      <c r="F188" s="12">
        <v>12</v>
      </c>
      <c r="G188" s="84">
        <f t="shared" si="63"/>
        <v>0.02237</v>
      </c>
      <c r="H188" s="87">
        <v>0</v>
      </c>
      <c r="I188" s="84">
        <v>0.02237</v>
      </c>
      <c r="J188" s="84">
        <f t="shared" si="64"/>
        <v>0.02237</v>
      </c>
      <c r="K188" s="83">
        <v>0</v>
      </c>
      <c r="L188" s="83">
        <v>0.02237</v>
      </c>
      <c r="M188" s="84">
        <f t="shared" si="59"/>
        <v>0.02237</v>
      </c>
      <c r="N188" s="84">
        <v>0</v>
      </c>
      <c r="O188" s="84">
        <v>0.02237</v>
      </c>
      <c r="P188" s="84">
        <f t="shared" si="60"/>
        <v>0.02237</v>
      </c>
      <c r="Q188" s="84">
        <v>0</v>
      </c>
      <c r="R188" s="84">
        <v>0.02237</v>
      </c>
      <c r="S188" s="84">
        <f t="shared" si="65"/>
        <v>0.02237</v>
      </c>
      <c r="T188" s="84"/>
      <c r="U188" s="84">
        <v>0.02237</v>
      </c>
      <c r="V188" s="84">
        <f t="shared" si="66"/>
        <v>0.02237</v>
      </c>
      <c r="W188" s="85">
        <v>0</v>
      </c>
      <c r="X188" s="85">
        <v>0.02237</v>
      </c>
      <c r="Y188" s="85">
        <f t="shared" si="53"/>
        <v>0.02237</v>
      </c>
      <c r="Z188" s="226">
        <v>0</v>
      </c>
      <c r="AA188" s="226">
        <v>0.02237</v>
      </c>
      <c r="AB188" s="85">
        <f t="shared" si="54"/>
        <v>0.02237</v>
      </c>
      <c r="AC188" s="226">
        <v>0</v>
      </c>
      <c r="AD188" s="226">
        <v>0.02237</v>
      </c>
      <c r="AE188" s="228">
        <f t="shared" si="55"/>
        <v>0.02</v>
      </c>
      <c r="AF188" s="226">
        <v>0</v>
      </c>
      <c r="AG188" s="226">
        <v>0.02</v>
      </c>
      <c r="AH188" s="228">
        <f t="shared" si="56"/>
        <v>0.02</v>
      </c>
      <c r="AI188" s="226">
        <v>0</v>
      </c>
      <c r="AJ188" s="226">
        <v>0.02</v>
      </c>
      <c r="AK188" s="78">
        <f t="shared" si="57"/>
        <v>0.0016666666666666668</v>
      </c>
    </row>
    <row r="189" spans="1:37" s="33" customFormat="1" ht="15">
      <c r="A189" s="32">
        <f t="shared" si="58"/>
        <v>32</v>
      </c>
      <c r="B189" s="21" t="s">
        <v>59</v>
      </c>
      <c r="C189" s="21" t="s">
        <v>71</v>
      </c>
      <c r="D189" s="62">
        <v>19</v>
      </c>
      <c r="E189" s="62" t="s">
        <v>17</v>
      </c>
      <c r="F189" s="12">
        <v>12</v>
      </c>
      <c r="G189" s="84">
        <f t="shared" si="63"/>
        <v>129.93991</v>
      </c>
      <c r="H189" s="87">
        <v>10.0911</v>
      </c>
      <c r="I189" s="84">
        <v>119.84881</v>
      </c>
      <c r="J189" s="84">
        <f t="shared" si="64"/>
        <v>129.93991</v>
      </c>
      <c r="K189" s="83">
        <v>10.0911</v>
      </c>
      <c r="L189" s="83">
        <v>119.84881</v>
      </c>
      <c r="M189" s="84">
        <f t="shared" si="59"/>
        <v>129.93991</v>
      </c>
      <c r="N189" s="84">
        <v>10.0911</v>
      </c>
      <c r="O189" s="84">
        <v>119.84881</v>
      </c>
      <c r="P189" s="84">
        <f t="shared" si="60"/>
        <v>129.93991</v>
      </c>
      <c r="Q189" s="84">
        <v>10.0911</v>
      </c>
      <c r="R189" s="84">
        <v>119.84881</v>
      </c>
      <c r="S189" s="84">
        <f t="shared" si="65"/>
        <v>129.93991</v>
      </c>
      <c r="T189" s="84">
        <v>10.0911</v>
      </c>
      <c r="U189" s="84">
        <v>119.84881</v>
      </c>
      <c r="V189" s="84">
        <f t="shared" si="66"/>
        <v>129.94317</v>
      </c>
      <c r="W189" s="85">
        <v>10.09436</v>
      </c>
      <c r="X189" s="85">
        <v>119.84881</v>
      </c>
      <c r="Y189" s="85">
        <f t="shared" si="53"/>
        <v>129.94317</v>
      </c>
      <c r="Z189" s="226">
        <v>10.09436</v>
      </c>
      <c r="AA189" s="226">
        <v>119.84881</v>
      </c>
      <c r="AB189" s="85">
        <f t="shared" si="54"/>
        <v>129.94317</v>
      </c>
      <c r="AC189" s="226">
        <v>10.09436</v>
      </c>
      <c r="AD189" s="226">
        <v>119.84881</v>
      </c>
      <c r="AE189" s="228">
        <f t="shared" si="55"/>
        <v>129.94</v>
      </c>
      <c r="AF189" s="226">
        <v>10.09</v>
      </c>
      <c r="AG189" s="226">
        <v>119.85</v>
      </c>
      <c r="AH189" s="228">
        <f t="shared" si="56"/>
        <v>129.94</v>
      </c>
      <c r="AI189" s="226">
        <v>10.09</v>
      </c>
      <c r="AJ189" s="226">
        <v>119.85</v>
      </c>
      <c r="AK189" s="78">
        <f t="shared" si="57"/>
        <v>10.828333333333333</v>
      </c>
    </row>
    <row r="190" spans="1:37" s="33" customFormat="1" ht="15">
      <c r="A190" s="32">
        <f t="shared" si="58"/>
        <v>33</v>
      </c>
      <c r="B190" s="21" t="s">
        <v>59</v>
      </c>
      <c r="C190" s="21" t="s">
        <v>71</v>
      </c>
      <c r="D190" s="62">
        <v>21</v>
      </c>
      <c r="E190" s="62" t="s">
        <v>17</v>
      </c>
      <c r="F190" s="64">
        <f>'[3]МКД'!$H$109</f>
        <v>12</v>
      </c>
      <c r="G190" s="84">
        <f t="shared" si="63"/>
        <v>462.28909</v>
      </c>
      <c r="H190" s="87">
        <v>210.5121</v>
      </c>
      <c r="I190" s="84">
        <v>251.77698999999998</v>
      </c>
      <c r="J190" s="84">
        <f t="shared" si="64"/>
        <v>462.28909</v>
      </c>
      <c r="K190" s="83">
        <v>210.5121</v>
      </c>
      <c r="L190" s="83">
        <v>251.77698999999998</v>
      </c>
      <c r="M190" s="84">
        <f t="shared" si="59"/>
        <v>462.28909</v>
      </c>
      <c r="N190" s="84">
        <v>210.5121</v>
      </c>
      <c r="O190" s="84">
        <v>251.77698999999998</v>
      </c>
      <c r="P190" s="84">
        <f t="shared" si="60"/>
        <v>462.28909</v>
      </c>
      <c r="Q190" s="84">
        <v>210.5121</v>
      </c>
      <c r="R190" s="84">
        <v>251.77698999999998</v>
      </c>
      <c r="S190" s="84">
        <f t="shared" si="65"/>
        <v>462.28909</v>
      </c>
      <c r="T190" s="84">
        <v>210.5121</v>
      </c>
      <c r="U190" s="84">
        <v>251.77698999999998</v>
      </c>
      <c r="V190" s="84">
        <f>W190+X190</f>
        <v>462.28909</v>
      </c>
      <c r="W190" s="85">
        <v>210.5121</v>
      </c>
      <c r="X190" s="85">
        <v>251.77698999999998</v>
      </c>
      <c r="Y190" s="85">
        <f t="shared" si="53"/>
        <v>462.28909</v>
      </c>
      <c r="Z190" s="226">
        <v>210.5121</v>
      </c>
      <c r="AA190" s="226">
        <v>251.77698999999998</v>
      </c>
      <c r="AB190" s="85">
        <f t="shared" si="54"/>
        <v>462.28909</v>
      </c>
      <c r="AC190" s="226">
        <v>210.5121</v>
      </c>
      <c r="AD190" s="226">
        <v>251.77698999999998</v>
      </c>
      <c r="AE190" s="228">
        <f t="shared" si="55"/>
        <v>462.28999999999996</v>
      </c>
      <c r="AF190" s="226">
        <v>210.51</v>
      </c>
      <c r="AG190" s="226">
        <v>251.78</v>
      </c>
      <c r="AH190" s="228">
        <f t="shared" si="56"/>
        <v>462.28999999999996</v>
      </c>
      <c r="AI190" s="226">
        <v>210.51</v>
      </c>
      <c r="AJ190" s="226">
        <v>251.78</v>
      </c>
      <c r="AK190" s="78">
        <f t="shared" si="57"/>
        <v>38.524166666666666</v>
      </c>
    </row>
    <row r="191" spans="1:37" s="33" customFormat="1" ht="15">
      <c r="A191" s="32">
        <f t="shared" si="58"/>
        <v>34</v>
      </c>
      <c r="B191" s="21" t="s">
        <v>59</v>
      </c>
      <c r="C191" s="21" t="s">
        <v>71</v>
      </c>
      <c r="D191" s="62">
        <v>21</v>
      </c>
      <c r="E191" s="62" t="s">
        <v>63</v>
      </c>
      <c r="F191" s="64">
        <f>'[3]МКД'!$H$111</f>
        <v>12</v>
      </c>
      <c r="G191" s="84">
        <f t="shared" si="63"/>
        <v>159.57965000000002</v>
      </c>
      <c r="H191" s="87">
        <v>53.79733</v>
      </c>
      <c r="I191" s="84">
        <v>105.78232000000001</v>
      </c>
      <c r="J191" s="84">
        <f t="shared" si="64"/>
        <v>156.57215000000002</v>
      </c>
      <c r="K191" s="83">
        <v>52.59143</v>
      </c>
      <c r="L191" s="83">
        <v>103.98072</v>
      </c>
      <c r="M191" s="84">
        <f t="shared" si="59"/>
        <v>156.57215000000002</v>
      </c>
      <c r="N191" s="84">
        <v>52.59143</v>
      </c>
      <c r="O191" s="84">
        <v>103.98072</v>
      </c>
      <c r="P191" s="84">
        <f t="shared" si="60"/>
        <v>156.57215000000002</v>
      </c>
      <c r="Q191" s="84">
        <v>52.59143</v>
      </c>
      <c r="R191" s="84">
        <v>103.98072</v>
      </c>
      <c r="S191" s="84">
        <f t="shared" si="65"/>
        <v>156.57215000000002</v>
      </c>
      <c r="T191" s="84">
        <v>52.59143</v>
      </c>
      <c r="U191" s="84">
        <v>103.98072</v>
      </c>
      <c r="V191" s="84">
        <f>W191+X191</f>
        <v>156.57215000000002</v>
      </c>
      <c r="W191" s="85">
        <v>52.59143</v>
      </c>
      <c r="X191" s="85">
        <v>103.98072</v>
      </c>
      <c r="Y191" s="85">
        <f t="shared" si="53"/>
        <v>156.57215000000002</v>
      </c>
      <c r="Z191" s="228">
        <v>52.59143</v>
      </c>
      <c r="AA191" s="228">
        <v>103.98072</v>
      </c>
      <c r="AB191" s="85">
        <f t="shared" si="54"/>
        <v>156.57215000000002</v>
      </c>
      <c r="AC191" s="228">
        <v>52.59143</v>
      </c>
      <c r="AD191" s="228">
        <v>103.98072</v>
      </c>
      <c r="AE191" s="228">
        <f t="shared" si="55"/>
        <v>156.57</v>
      </c>
      <c r="AF191" s="228">
        <v>52.59</v>
      </c>
      <c r="AG191" s="228">
        <v>103.98</v>
      </c>
      <c r="AH191" s="228">
        <f t="shared" si="56"/>
        <v>156.57</v>
      </c>
      <c r="AI191" s="228">
        <v>52.59</v>
      </c>
      <c r="AJ191" s="228">
        <v>103.98</v>
      </c>
      <c r="AK191" s="78">
        <f t="shared" si="57"/>
        <v>13.0475</v>
      </c>
    </row>
    <row r="192" spans="1:37" s="33" customFormat="1" ht="15">
      <c r="A192" s="32">
        <f t="shared" si="58"/>
        <v>35</v>
      </c>
      <c r="B192" s="21" t="s">
        <v>59</v>
      </c>
      <c r="C192" s="21" t="s">
        <v>71</v>
      </c>
      <c r="D192" s="62">
        <v>37</v>
      </c>
      <c r="E192" s="62" t="s">
        <v>17</v>
      </c>
      <c r="F192" s="12">
        <f>'[3]МКД'!$H$118</f>
        <v>21</v>
      </c>
      <c r="G192" s="84">
        <f aca="true" t="shared" si="67" ref="G192:G202">SUM(H192:I192)</f>
        <v>288.43196</v>
      </c>
      <c r="H192" s="87">
        <v>86.79024000000001</v>
      </c>
      <c r="I192" s="84">
        <v>201.64172</v>
      </c>
      <c r="J192" s="84">
        <f t="shared" si="64"/>
        <v>288.43196</v>
      </c>
      <c r="K192" s="83">
        <v>86.79024000000001</v>
      </c>
      <c r="L192" s="83">
        <v>201.64172</v>
      </c>
      <c r="M192" s="84">
        <f t="shared" si="59"/>
        <v>288.43196</v>
      </c>
      <c r="N192" s="84">
        <v>86.79024000000001</v>
      </c>
      <c r="O192" s="84">
        <v>201.64172</v>
      </c>
      <c r="P192" s="84">
        <f t="shared" si="60"/>
        <v>288.43196</v>
      </c>
      <c r="Q192" s="84">
        <v>86.79024000000001</v>
      </c>
      <c r="R192" s="84">
        <v>201.64172</v>
      </c>
      <c r="S192" s="84">
        <f t="shared" si="65"/>
        <v>288.43196</v>
      </c>
      <c r="T192" s="84">
        <v>86.79024000000001</v>
      </c>
      <c r="U192" s="84">
        <v>201.64172</v>
      </c>
      <c r="V192" s="84">
        <f t="shared" si="66"/>
        <v>288.43196</v>
      </c>
      <c r="W192" s="85">
        <v>86.79024000000001</v>
      </c>
      <c r="X192" s="85">
        <v>201.64172</v>
      </c>
      <c r="Y192" s="85">
        <f t="shared" si="53"/>
        <v>288.43196</v>
      </c>
      <c r="Z192" s="226">
        <v>86.79024000000001</v>
      </c>
      <c r="AA192" s="226">
        <v>201.64172</v>
      </c>
      <c r="AB192" s="85">
        <f t="shared" si="54"/>
        <v>288.43196</v>
      </c>
      <c r="AC192" s="226">
        <v>86.79024000000001</v>
      </c>
      <c r="AD192" s="226">
        <v>201.64172</v>
      </c>
      <c r="AE192" s="228">
        <f t="shared" si="55"/>
        <v>288.43</v>
      </c>
      <c r="AF192" s="226">
        <v>86.79</v>
      </c>
      <c r="AG192" s="226">
        <v>201.64</v>
      </c>
      <c r="AH192" s="228">
        <f t="shared" si="56"/>
        <v>288.43</v>
      </c>
      <c r="AI192" s="226">
        <v>86.79</v>
      </c>
      <c r="AJ192" s="226">
        <v>201.64</v>
      </c>
      <c r="AK192" s="78">
        <f t="shared" si="57"/>
        <v>13.734761904761905</v>
      </c>
    </row>
    <row r="193" spans="1:38" s="22" customFormat="1" ht="15">
      <c r="A193" s="32">
        <f t="shared" si="58"/>
        <v>36</v>
      </c>
      <c r="B193" s="21" t="s">
        <v>59</v>
      </c>
      <c r="C193" s="21" t="s">
        <v>71</v>
      </c>
      <c r="D193" s="62">
        <v>41</v>
      </c>
      <c r="E193" s="62"/>
      <c r="F193" s="64">
        <f>'[3]МКД'!$H$120</f>
        <v>18</v>
      </c>
      <c r="G193" s="84">
        <f>SUM(H193:I193)</f>
        <v>923.5746100000001</v>
      </c>
      <c r="H193" s="87">
        <v>307.49756</v>
      </c>
      <c r="I193" s="84">
        <v>616.0770500000001</v>
      </c>
      <c r="J193" s="84">
        <f>SUM(K193:L193)</f>
        <v>823.88791</v>
      </c>
      <c r="K193" s="83">
        <v>273.52502000000004</v>
      </c>
      <c r="L193" s="83">
        <v>550.36289</v>
      </c>
      <c r="M193" s="84">
        <f>SUM(N193:O193)</f>
        <v>806.3800500000001</v>
      </c>
      <c r="N193" s="84">
        <v>268.84474</v>
      </c>
      <c r="O193" s="84">
        <v>537.5353100000001</v>
      </c>
      <c r="P193" s="84">
        <f>SUM(Q193:R193)</f>
        <v>803.8800500000001</v>
      </c>
      <c r="Q193" s="84">
        <v>268.84474</v>
      </c>
      <c r="R193" s="84">
        <v>535.0353100000001</v>
      </c>
      <c r="S193" s="84">
        <f>SUM(T193:U193)</f>
        <v>790.20746</v>
      </c>
      <c r="T193" s="84">
        <v>268.84474</v>
      </c>
      <c r="U193" s="84">
        <v>521.36272</v>
      </c>
      <c r="V193" s="84">
        <f>SUM(W193:X193)</f>
        <v>790.20746</v>
      </c>
      <c r="W193" s="85">
        <v>268.84474</v>
      </c>
      <c r="X193" s="85">
        <v>521.36272</v>
      </c>
      <c r="Y193" s="85">
        <f t="shared" si="53"/>
        <v>790.20746</v>
      </c>
      <c r="Z193" s="226">
        <v>268.84474</v>
      </c>
      <c r="AA193" s="226">
        <v>521.36272</v>
      </c>
      <c r="AB193" s="85">
        <f t="shared" si="54"/>
        <v>790.20746</v>
      </c>
      <c r="AC193" s="226">
        <v>268.84474</v>
      </c>
      <c r="AD193" s="226">
        <v>521.36272</v>
      </c>
      <c r="AE193" s="228">
        <f t="shared" si="55"/>
        <v>790.2</v>
      </c>
      <c r="AF193" s="226">
        <v>268.84</v>
      </c>
      <c r="AG193" s="226">
        <v>521.36</v>
      </c>
      <c r="AH193" s="228">
        <f t="shared" si="56"/>
        <v>790.2</v>
      </c>
      <c r="AI193" s="226">
        <v>268.84</v>
      </c>
      <c r="AJ193" s="226">
        <v>521.36</v>
      </c>
      <c r="AK193" s="78">
        <f t="shared" si="57"/>
        <v>43.900000000000006</v>
      </c>
      <c r="AL193" s="9"/>
    </row>
    <row r="194" spans="1:38" s="22" customFormat="1" ht="15">
      <c r="A194" s="32">
        <f t="shared" si="58"/>
        <v>37</v>
      </c>
      <c r="B194" s="21" t="s">
        <v>59</v>
      </c>
      <c r="C194" s="21" t="s">
        <v>71</v>
      </c>
      <c r="D194" s="62">
        <v>43</v>
      </c>
      <c r="E194" s="62"/>
      <c r="F194" s="12">
        <f>'[3]МКД'!$H$121</f>
        <v>35</v>
      </c>
      <c r="G194" s="84">
        <f t="shared" si="67"/>
        <v>164.34411</v>
      </c>
      <c r="H194" s="87">
        <v>77.39888</v>
      </c>
      <c r="I194" s="84">
        <v>86.94523</v>
      </c>
      <c r="J194" s="84">
        <f aca="true" t="shared" si="68" ref="J194:J217">K194+L194</f>
        <v>163.49007</v>
      </c>
      <c r="K194" s="83">
        <v>76.67216</v>
      </c>
      <c r="L194" s="83">
        <v>86.81791</v>
      </c>
      <c r="M194" s="84">
        <f aca="true" t="shared" si="69" ref="M194:M217">N194+O194</f>
        <v>154.87847</v>
      </c>
      <c r="N194" s="84">
        <v>72.21418</v>
      </c>
      <c r="O194" s="84">
        <v>82.66429</v>
      </c>
      <c r="P194" s="84">
        <f aca="true" t="shared" si="70" ref="P194:P217">Q194+R194</f>
        <v>138.44146</v>
      </c>
      <c r="Q194" s="84">
        <v>66.19183</v>
      </c>
      <c r="R194" s="84">
        <v>72.24963000000001</v>
      </c>
      <c r="S194" s="84">
        <f>T194+U194</f>
        <v>138.44146</v>
      </c>
      <c r="T194" s="84">
        <v>66.19183</v>
      </c>
      <c r="U194" s="84">
        <v>72.24963000000001</v>
      </c>
      <c r="V194" s="84">
        <f>W194+X194</f>
        <v>138.44158</v>
      </c>
      <c r="W194" s="85">
        <v>66.19194999999999</v>
      </c>
      <c r="X194" s="85">
        <v>72.24963000000001</v>
      </c>
      <c r="Y194" s="85">
        <f t="shared" si="53"/>
        <v>101.50605999999999</v>
      </c>
      <c r="Z194" s="226">
        <v>52.89547</v>
      </c>
      <c r="AA194" s="226">
        <v>48.610589999999995</v>
      </c>
      <c r="AB194" s="85">
        <f t="shared" si="54"/>
        <v>101.50605999999999</v>
      </c>
      <c r="AC194" s="226">
        <v>52.89547</v>
      </c>
      <c r="AD194" s="226">
        <v>48.610589999999995</v>
      </c>
      <c r="AE194" s="228">
        <f t="shared" si="55"/>
        <v>101.50999999999999</v>
      </c>
      <c r="AF194" s="226">
        <v>52.9</v>
      </c>
      <c r="AG194" s="226">
        <v>48.61</v>
      </c>
      <c r="AH194" s="228">
        <f t="shared" si="56"/>
        <v>71.71000000000001</v>
      </c>
      <c r="AI194" s="226">
        <v>23.1</v>
      </c>
      <c r="AJ194" s="226">
        <v>48.61</v>
      </c>
      <c r="AK194" s="78">
        <f t="shared" si="57"/>
        <v>2.048857142857143</v>
      </c>
      <c r="AL194" s="9"/>
    </row>
    <row r="195" spans="1:37" s="33" customFormat="1" ht="15">
      <c r="A195" s="32">
        <f t="shared" si="58"/>
        <v>38</v>
      </c>
      <c r="B195" s="21" t="s">
        <v>59</v>
      </c>
      <c r="C195" s="21" t="s">
        <v>24</v>
      </c>
      <c r="D195" s="62">
        <v>16</v>
      </c>
      <c r="E195" s="62"/>
      <c r="F195" s="12">
        <v>10</v>
      </c>
      <c r="G195" s="84">
        <f t="shared" si="67"/>
        <v>150.65095</v>
      </c>
      <c r="H195" s="87">
        <v>76.45915</v>
      </c>
      <c r="I195" s="84">
        <v>74.1918</v>
      </c>
      <c r="J195" s="84">
        <f t="shared" si="68"/>
        <v>150.65095</v>
      </c>
      <c r="K195" s="83">
        <v>76.45915</v>
      </c>
      <c r="L195" s="83">
        <v>74.1918</v>
      </c>
      <c r="M195" s="84">
        <f t="shared" si="69"/>
        <v>150.65095</v>
      </c>
      <c r="N195" s="84">
        <v>76.45915</v>
      </c>
      <c r="O195" s="84">
        <v>74.1918</v>
      </c>
      <c r="P195" s="84">
        <f t="shared" si="70"/>
        <v>150.65095</v>
      </c>
      <c r="Q195" s="84">
        <v>76.45915</v>
      </c>
      <c r="R195" s="84">
        <v>74.1918</v>
      </c>
      <c r="S195" s="84">
        <f>T195+U195</f>
        <v>150.65095</v>
      </c>
      <c r="T195" s="84">
        <v>76.45915</v>
      </c>
      <c r="U195" s="84">
        <v>74.1918</v>
      </c>
      <c r="V195" s="84">
        <f>W195+X195</f>
        <v>150.65095</v>
      </c>
      <c r="W195" s="85">
        <v>76.45915</v>
      </c>
      <c r="X195" s="85">
        <v>74.1918</v>
      </c>
      <c r="Y195" s="85">
        <f t="shared" si="53"/>
        <v>150.65095</v>
      </c>
      <c r="Z195" s="226">
        <v>76.45915</v>
      </c>
      <c r="AA195" s="226">
        <v>74.1918</v>
      </c>
      <c r="AB195" s="85">
        <f t="shared" si="54"/>
        <v>150.65095</v>
      </c>
      <c r="AC195" s="226">
        <v>76.45915</v>
      </c>
      <c r="AD195" s="226">
        <v>74.1918</v>
      </c>
      <c r="AE195" s="228">
        <f t="shared" si="55"/>
        <v>150.64999999999998</v>
      </c>
      <c r="AF195" s="226">
        <v>76.46</v>
      </c>
      <c r="AG195" s="226">
        <v>74.19</v>
      </c>
      <c r="AH195" s="228">
        <f t="shared" si="56"/>
        <v>150.64999999999998</v>
      </c>
      <c r="AI195" s="226">
        <v>76.46</v>
      </c>
      <c r="AJ195" s="226">
        <v>74.19</v>
      </c>
      <c r="AK195" s="78">
        <f t="shared" si="57"/>
        <v>15.064999999999998</v>
      </c>
    </row>
    <row r="196" spans="1:37" s="33" customFormat="1" ht="15">
      <c r="A196" s="32">
        <f t="shared" si="58"/>
        <v>39</v>
      </c>
      <c r="B196" s="21" t="s">
        <v>59</v>
      </c>
      <c r="C196" s="21" t="s">
        <v>24</v>
      </c>
      <c r="D196" s="62">
        <v>18</v>
      </c>
      <c r="E196" s="62"/>
      <c r="F196" s="12">
        <v>4</v>
      </c>
      <c r="G196" s="84">
        <f t="shared" si="67"/>
        <v>192.64114</v>
      </c>
      <c r="H196" s="87">
        <v>63.33319</v>
      </c>
      <c r="I196" s="84">
        <v>129.30795</v>
      </c>
      <c r="J196" s="84">
        <f t="shared" si="68"/>
        <v>192.64114</v>
      </c>
      <c r="K196" s="83">
        <v>63.33319</v>
      </c>
      <c r="L196" s="83">
        <v>129.30795</v>
      </c>
      <c r="M196" s="84">
        <f t="shared" si="69"/>
        <v>192.64114</v>
      </c>
      <c r="N196" s="84">
        <v>63.33319</v>
      </c>
      <c r="O196" s="84">
        <v>129.30795</v>
      </c>
      <c r="P196" s="84">
        <f t="shared" si="70"/>
        <v>192.64114</v>
      </c>
      <c r="Q196" s="84">
        <v>63.33319</v>
      </c>
      <c r="R196" s="84">
        <v>129.30795</v>
      </c>
      <c r="S196" s="84">
        <f>T196+U196</f>
        <v>192.64114</v>
      </c>
      <c r="T196" s="84">
        <v>63.33319</v>
      </c>
      <c r="U196" s="84">
        <v>129.30795</v>
      </c>
      <c r="V196" s="84">
        <f>W196+X196</f>
        <v>192.64114</v>
      </c>
      <c r="W196" s="85">
        <v>63.33319</v>
      </c>
      <c r="X196" s="85">
        <v>129.30795</v>
      </c>
      <c r="Y196" s="85">
        <f t="shared" si="53"/>
        <v>192.64114</v>
      </c>
      <c r="Z196" s="226">
        <v>63.33319</v>
      </c>
      <c r="AA196" s="226">
        <v>129.30795</v>
      </c>
      <c r="AB196" s="85">
        <f t="shared" si="54"/>
        <v>192.64114</v>
      </c>
      <c r="AC196" s="226">
        <v>63.33319</v>
      </c>
      <c r="AD196" s="226">
        <v>129.30795</v>
      </c>
      <c r="AE196" s="228">
        <f t="shared" si="55"/>
        <v>192.64</v>
      </c>
      <c r="AF196" s="226">
        <v>63.33</v>
      </c>
      <c r="AG196" s="226">
        <v>129.31</v>
      </c>
      <c r="AH196" s="228">
        <f t="shared" si="56"/>
        <v>192.64</v>
      </c>
      <c r="AI196" s="226">
        <v>63.33</v>
      </c>
      <c r="AJ196" s="226">
        <v>129.31</v>
      </c>
      <c r="AK196" s="78">
        <f t="shared" si="57"/>
        <v>48.16</v>
      </c>
    </row>
    <row r="197" spans="1:37" s="33" customFormat="1" ht="15">
      <c r="A197" s="32">
        <f t="shared" si="58"/>
        <v>40</v>
      </c>
      <c r="B197" s="21" t="s">
        <v>59</v>
      </c>
      <c r="C197" s="21" t="s">
        <v>73</v>
      </c>
      <c r="D197" s="62">
        <v>3</v>
      </c>
      <c r="E197" s="62"/>
      <c r="F197" s="12">
        <f>'[2]МКД'!$H$246</f>
        <v>8</v>
      </c>
      <c r="G197" s="84">
        <f t="shared" si="67"/>
        <v>22.409999999999997</v>
      </c>
      <c r="H197" s="87">
        <v>25.08</v>
      </c>
      <c r="I197" s="84">
        <v>-2.67</v>
      </c>
      <c r="J197" s="84">
        <f t="shared" si="68"/>
        <v>22.409999999999997</v>
      </c>
      <c r="K197" s="83">
        <v>25.08</v>
      </c>
      <c r="L197" s="83">
        <v>-2.67</v>
      </c>
      <c r="M197" s="84">
        <f t="shared" si="69"/>
        <v>22.409999999999997</v>
      </c>
      <c r="N197" s="84">
        <v>25.08</v>
      </c>
      <c r="O197" s="84">
        <v>-2.67</v>
      </c>
      <c r="P197" s="84">
        <f t="shared" si="70"/>
        <v>22.408</v>
      </c>
      <c r="Q197" s="84">
        <v>25.0792</v>
      </c>
      <c r="R197" s="84">
        <v>-2.6712</v>
      </c>
      <c r="S197" s="84">
        <f>T197+U197</f>
        <v>22.409999999999997</v>
      </c>
      <c r="T197" s="84">
        <v>25.08</v>
      </c>
      <c r="U197" s="84">
        <v>-2.67</v>
      </c>
      <c r="V197" s="84">
        <f>W197+X197</f>
        <v>22.409999999999997</v>
      </c>
      <c r="W197" s="85">
        <v>25.08</v>
      </c>
      <c r="X197" s="85">
        <v>-2.67</v>
      </c>
      <c r="Y197" s="85">
        <f t="shared" si="53"/>
        <v>22.409999999999997</v>
      </c>
      <c r="Z197" s="226">
        <v>25.08</v>
      </c>
      <c r="AA197" s="226">
        <v>-2.67</v>
      </c>
      <c r="AB197" s="85">
        <f t="shared" si="54"/>
        <v>22.409999999999997</v>
      </c>
      <c r="AC197" s="226">
        <v>25.08</v>
      </c>
      <c r="AD197" s="226">
        <v>-2.67</v>
      </c>
      <c r="AE197" s="228">
        <f t="shared" si="55"/>
        <v>22.409999999999997</v>
      </c>
      <c r="AF197" s="226">
        <v>25.08</v>
      </c>
      <c r="AG197" s="226">
        <v>-2.67</v>
      </c>
      <c r="AH197" s="228">
        <f t="shared" si="56"/>
        <v>22.409999999999997</v>
      </c>
      <c r="AI197" s="226">
        <v>25.08</v>
      </c>
      <c r="AJ197" s="226">
        <v>-2.67</v>
      </c>
      <c r="AK197" s="78">
        <f t="shared" si="57"/>
        <v>2.8012499999999996</v>
      </c>
    </row>
    <row r="198" spans="1:38" s="22" customFormat="1" ht="15">
      <c r="A198" s="32">
        <f t="shared" si="58"/>
        <v>41</v>
      </c>
      <c r="B198" s="21" t="s">
        <v>59</v>
      </c>
      <c r="C198" s="21" t="s">
        <v>74</v>
      </c>
      <c r="D198" s="62">
        <v>2</v>
      </c>
      <c r="E198" s="62"/>
      <c r="F198" s="64">
        <f>'[3]МКД'!$H$132</f>
        <v>8</v>
      </c>
      <c r="G198" s="84">
        <f>SUM(H198:I198)</f>
        <v>140.90957</v>
      </c>
      <c r="H198" s="87">
        <v>135.10676</v>
      </c>
      <c r="I198" s="84">
        <v>5.80281</v>
      </c>
      <c r="J198" s="84">
        <f>SUM(K198:L198)</f>
        <v>149.29185999999999</v>
      </c>
      <c r="K198" s="84">
        <v>143.28722</v>
      </c>
      <c r="L198" s="84">
        <v>6.00464</v>
      </c>
      <c r="M198" s="84">
        <f>SUM(N198:O198)</f>
        <v>154.63361999999998</v>
      </c>
      <c r="N198" s="84">
        <v>148.49325</v>
      </c>
      <c r="O198" s="84">
        <v>6.14037</v>
      </c>
      <c r="P198" s="84">
        <f>SUM(Q198:R198)</f>
        <v>150.22979999999998</v>
      </c>
      <c r="Q198" s="84">
        <v>145.01109</v>
      </c>
      <c r="R198" s="84">
        <v>5.21871</v>
      </c>
      <c r="S198" s="84">
        <f>SUM(T198:U198)</f>
        <v>127.59572999999999</v>
      </c>
      <c r="T198" s="84">
        <v>122.84145</v>
      </c>
      <c r="U198" s="84">
        <v>4.75428</v>
      </c>
      <c r="V198" s="84">
        <f>SUM(W198:X198)</f>
        <v>127.29572999999999</v>
      </c>
      <c r="W198" s="85">
        <v>122.84145</v>
      </c>
      <c r="X198" s="85">
        <v>4.45428</v>
      </c>
      <c r="Y198" s="85">
        <f t="shared" si="53"/>
        <v>127.14573</v>
      </c>
      <c r="Z198" s="226">
        <v>122.84145</v>
      </c>
      <c r="AA198" s="226">
        <v>4.304279999999999</v>
      </c>
      <c r="AB198" s="85">
        <f t="shared" si="54"/>
        <v>127.14573</v>
      </c>
      <c r="AC198" s="226">
        <v>122.84145</v>
      </c>
      <c r="AD198" s="226">
        <v>4.304279999999999</v>
      </c>
      <c r="AE198" s="228">
        <f t="shared" si="55"/>
        <v>126.86999999999999</v>
      </c>
      <c r="AF198" s="226">
        <v>122.57</v>
      </c>
      <c r="AG198" s="226">
        <v>4.3</v>
      </c>
      <c r="AH198" s="228">
        <f t="shared" si="56"/>
        <v>126.86999999999999</v>
      </c>
      <c r="AI198" s="226">
        <v>122.57</v>
      </c>
      <c r="AJ198" s="226">
        <v>4.3</v>
      </c>
      <c r="AK198" s="78">
        <f t="shared" si="57"/>
        <v>15.858749999999999</v>
      </c>
      <c r="AL198" s="75"/>
    </row>
    <row r="199" spans="1:37" s="33" customFormat="1" ht="15">
      <c r="A199" s="32">
        <f t="shared" si="58"/>
        <v>42</v>
      </c>
      <c r="B199" s="21" t="s">
        <v>59</v>
      </c>
      <c r="C199" s="21" t="s">
        <v>74</v>
      </c>
      <c r="D199" s="62">
        <v>5</v>
      </c>
      <c r="E199" s="62"/>
      <c r="F199" s="12">
        <v>8</v>
      </c>
      <c r="G199" s="84">
        <f t="shared" si="67"/>
        <v>1.75189</v>
      </c>
      <c r="H199" s="87">
        <v>1.71645</v>
      </c>
      <c r="I199" s="84">
        <v>0.03544</v>
      </c>
      <c r="J199" s="84">
        <f t="shared" si="68"/>
        <v>1.75189</v>
      </c>
      <c r="K199" s="84">
        <v>1.71645</v>
      </c>
      <c r="L199" s="84">
        <v>0.03544</v>
      </c>
      <c r="M199" s="84">
        <f t="shared" si="69"/>
        <v>1.75189</v>
      </c>
      <c r="N199" s="84">
        <v>1.71645</v>
      </c>
      <c r="O199" s="84">
        <v>0.03544</v>
      </c>
      <c r="P199" s="84">
        <f t="shared" si="70"/>
        <v>1.75189</v>
      </c>
      <c r="Q199" s="84">
        <v>1.71645</v>
      </c>
      <c r="R199" s="84">
        <v>0.03544</v>
      </c>
      <c r="S199" s="84">
        <f aca="true" t="shared" si="71" ref="S199:S214">T199+U199</f>
        <v>1.75189</v>
      </c>
      <c r="T199" s="84">
        <v>1.71645</v>
      </c>
      <c r="U199" s="84">
        <v>0.03544</v>
      </c>
      <c r="V199" s="84">
        <f aca="true" t="shared" si="72" ref="V199:V214">W199+X199</f>
        <v>1.75189</v>
      </c>
      <c r="W199" s="85">
        <v>1.71645</v>
      </c>
      <c r="X199" s="85">
        <v>0.03544</v>
      </c>
      <c r="Y199" s="85">
        <f t="shared" si="53"/>
        <v>1.75189</v>
      </c>
      <c r="Z199" s="226">
        <v>1.71645</v>
      </c>
      <c r="AA199" s="226">
        <v>0.03544</v>
      </c>
      <c r="AB199" s="85">
        <f t="shared" si="54"/>
        <v>1.75189</v>
      </c>
      <c r="AC199" s="226">
        <v>1.71645</v>
      </c>
      <c r="AD199" s="226">
        <v>0.03544</v>
      </c>
      <c r="AE199" s="228">
        <f t="shared" si="55"/>
        <v>1.76</v>
      </c>
      <c r="AF199" s="226">
        <v>1.72</v>
      </c>
      <c r="AG199" s="226">
        <v>0.04</v>
      </c>
      <c r="AH199" s="228">
        <f t="shared" si="56"/>
        <v>1.76</v>
      </c>
      <c r="AI199" s="226">
        <v>1.72</v>
      </c>
      <c r="AJ199" s="226">
        <v>0.04</v>
      </c>
      <c r="AK199" s="78">
        <f t="shared" si="57"/>
        <v>0.22</v>
      </c>
    </row>
    <row r="200" spans="1:37" s="33" customFormat="1" ht="15">
      <c r="A200" s="32">
        <f t="shared" si="58"/>
        <v>43</v>
      </c>
      <c r="B200" s="21" t="s">
        <v>59</v>
      </c>
      <c r="C200" s="21" t="s">
        <v>74</v>
      </c>
      <c r="D200" s="62">
        <v>6</v>
      </c>
      <c r="E200" s="62"/>
      <c r="F200" s="12">
        <v>8</v>
      </c>
      <c r="G200" s="84">
        <f t="shared" si="67"/>
        <v>100.72999</v>
      </c>
      <c r="H200" s="87">
        <v>99.95</v>
      </c>
      <c r="I200" s="84">
        <v>0.77999</v>
      </c>
      <c r="J200" s="84">
        <f t="shared" si="68"/>
        <v>100.72999</v>
      </c>
      <c r="K200" s="83">
        <v>99.95</v>
      </c>
      <c r="L200" s="83">
        <v>0.77999</v>
      </c>
      <c r="M200" s="84">
        <f t="shared" si="69"/>
        <v>100.72999</v>
      </c>
      <c r="N200" s="84">
        <v>99.95</v>
      </c>
      <c r="O200" s="84">
        <v>0.77999</v>
      </c>
      <c r="P200" s="84">
        <f t="shared" si="70"/>
        <v>100.73122</v>
      </c>
      <c r="Q200" s="84">
        <v>99.95123</v>
      </c>
      <c r="R200" s="84">
        <v>0.77999</v>
      </c>
      <c r="S200" s="84">
        <f t="shared" si="71"/>
        <v>100.72999</v>
      </c>
      <c r="T200" s="84">
        <v>99.95</v>
      </c>
      <c r="U200" s="84">
        <v>0.77999</v>
      </c>
      <c r="V200" s="84">
        <f t="shared" si="72"/>
        <v>100.72999</v>
      </c>
      <c r="W200" s="85">
        <v>99.95</v>
      </c>
      <c r="X200" s="85">
        <v>0.77999</v>
      </c>
      <c r="Y200" s="85">
        <f t="shared" si="53"/>
        <v>100.72999</v>
      </c>
      <c r="Z200" s="226">
        <v>99.95</v>
      </c>
      <c r="AA200" s="226">
        <v>0.77999</v>
      </c>
      <c r="AB200" s="85">
        <f t="shared" si="54"/>
        <v>100.72999</v>
      </c>
      <c r="AC200" s="226">
        <v>99.95</v>
      </c>
      <c r="AD200" s="226">
        <v>0.77999</v>
      </c>
      <c r="AE200" s="228">
        <f t="shared" si="55"/>
        <v>100.73</v>
      </c>
      <c r="AF200" s="226">
        <v>99.95</v>
      </c>
      <c r="AG200" s="226">
        <v>0.78</v>
      </c>
      <c r="AH200" s="228">
        <f t="shared" si="56"/>
        <v>100.73</v>
      </c>
      <c r="AI200" s="226">
        <v>99.95</v>
      </c>
      <c r="AJ200" s="226">
        <v>0.78</v>
      </c>
      <c r="AK200" s="78">
        <f t="shared" si="57"/>
        <v>12.59125</v>
      </c>
    </row>
    <row r="201" spans="1:37" s="33" customFormat="1" ht="15">
      <c r="A201" s="32">
        <f t="shared" si="58"/>
        <v>44</v>
      </c>
      <c r="B201" s="21" t="s">
        <v>59</v>
      </c>
      <c r="C201" s="21" t="s">
        <v>74</v>
      </c>
      <c r="D201" s="62">
        <v>10</v>
      </c>
      <c r="E201" s="62"/>
      <c r="F201" s="12">
        <v>12</v>
      </c>
      <c r="G201" s="84">
        <f t="shared" si="67"/>
        <v>10.08078</v>
      </c>
      <c r="H201" s="87">
        <v>-8.42126</v>
      </c>
      <c r="I201" s="84">
        <v>18.50204</v>
      </c>
      <c r="J201" s="84">
        <f t="shared" si="68"/>
        <v>10.08078</v>
      </c>
      <c r="K201" s="84">
        <v>-8.42126</v>
      </c>
      <c r="L201" s="84">
        <v>18.50204</v>
      </c>
      <c r="M201" s="84">
        <f t="shared" si="69"/>
        <v>10.082040000000001</v>
      </c>
      <c r="N201" s="84">
        <v>-8.42</v>
      </c>
      <c r="O201" s="84">
        <v>18.50204</v>
      </c>
      <c r="P201" s="84">
        <f t="shared" si="70"/>
        <v>3.068530000000001</v>
      </c>
      <c r="Q201" s="84">
        <v>-5.81081</v>
      </c>
      <c r="R201" s="84">
        <v>8.879340000000001</v>
      </c>
      <c r="S201" s="84">
        <f t="shared" si="71"/>
        <v>-1.1942000000000004</v>
      </c>
      <c r="T201" s="84">
        <v>-5.81081</v>
      </c>
      <c r="U201" s="84">
        <v>4.61661</v>
      </c>
      <c r="V201" s="84">
        <f t="shared" si="72"/>
        <v>-1.1716300000000004</v>
      </c>
      <c r="W201" s="85">
        <v>-5.7916300000000005</v>
      </c>
      <c r="X201" s="85">
        <v>4.62</v>
      </c>
      <c r="Y201" s="85">
        <f t="shared" si="53"/>
        <v>-1.17</v>
      </c>
      <c r="Z201" s="226">
        <v>-5.79</v>
      </c>
      <c r="AA201" s="226">
        <v>4.62</v>
      </c>
      <c r="AB201" s="85">
        <f t="shared" si="54"/>
        <v>-1.17</v>
      </c>
      <c r="AC201" s="226">
        <v>-5.79</v>
      </c>
      <c r="AD201" s="226">
        <v>4.62</v>
      </c>
      <c r="AE201" s="228">
        <f t="shared" si="55"/>
        <v>-1.17</v>
      </c>
      <c r="AF201" s="226">
        <v>-5.79</v>
      </c>
      <c r="AG201" s="226">
        <v>4.62</v>
      </c>
      <c r="AH201" s="228">
        <f t="shared" si="56"/>
        <v>-1.17</v>
      </c>
      <c r="AI201" s="226">
        <v>-5.79</v>
      </c>
      <c r="AJ201" s="226">
        <v>4.62</v>
      </c>
      <c r="AK201" s="78">
        <f t="shared" si="57"/>
        <v>-0.09749999999999999</v>
      </c>
    </row>
    <row r="202" spans="1:37" s="33" customFormat="1" ht="15">
      <c r="A202" s="32">
        <f t="shared" si="58"/>
        <v>45</v>
      </c>
      <c r="B202" s="21" t="s">
        <v>59</v>
      </c>
      <c r="C202" s="21" t="s">
        <v>74</v>
      </c>
      <c r="D202" s="62">
        <v>11</v>
      </c>
      <c r="E202" s="62"/>
      <c r="F202" s="12">
        <v>24</v>
      </c>
      <c r="G202" s="84">
        <f t="shared" si="67"/>
        <v>101.48982999999998</v>
      </c>
      <c r="H202" s="87">
        <v>81.17036999999999</v>
      </c>
      <c r="I202" s="84">
        <v>20.31946</v>
      </c>
      <c r="J202" s="84">
        <f t="shared" si="68"/>
        <v>101.48982999999998</v>
      </c>
      <c r="K202" s="84">
        <v>81.17036999999999</v>
      </c>
      <c r="L202" s="84">
        <v>20.31946</v>
      </c>
      <c r="M202" s="84">
        <f t="shared" si="69"/>
        <v>100.69299999999998</v>
      </c>
      <c r="N202" s="84">
        <v>80.37353999999999</v>
      </c>
      <c r="O202" s="84">
        <v>20.31946</v>
      </c>
      <c r="P202" s="84">
        <f t="shared" si="70"/>
        <v>100.69299999999998</v>
      </c>
      <c r="Q202" s="84">
        <v>80.37353999999999</v>
      </c>
      <c r="R202" s="84">
        <v>20.31946</v>
      </c>
      <c r="S202" s="84">
        <f t="shared" si="71"/>
        <v>100.69299999999998</v>
      </c>
      <c r="T202" s="84">
        <v>80.37353999999999</v>
      </c>
      <c r="U202" s="84">
        <v>20.31946</v>
      </c>
      <c r="V202" s="84">
        <f t="shared" si="72"/>
        <v>100.69299999999998</v>
      </c>
      <c r="W202" s="85">
        <v>80.37353999999999</v>
      </c>
      <c r="X202" s="85">
        <v>20.31946</v>
      </c>
      <c r="Y202" s="85">
        <f t="shared" si="53"/>
        <v>100.69299999999998</v>
      </c>
      <c r="Z202" s="226">
        <v>80.37353999999999</v>
      </c>
      <c r="AA202" s="226">
        <v>20.31946</v>
      </c>
      <c r="AB202" s="85">
        <f t="shared" si="54"/>
        <v>100.69299999999998</v>
      </c>
      <c r="AC202" s="226">
        <v>80.37353999999999</v>
      </c>
      <c r="AD202" s="226">
        <v>20.31946</v>
      </c>
      <c r="AE202" s="228">
        <f t="shared" si="55"/>
        <v>100.69</v>
      </c>
      <c r="AF202" s="226">
        <v>80.37</v>
      </c>
      <c r="AG202" s="226">
        <v>20.32</v>
      </c>
      <c r="AH202" s="228">
        <f t="shared" si="56"/>
        <v>100.69</v>
      </c>
      <c r="AI202" s="226">
        <v>80.37</v>
      </c>
      <c r="AJ202" s="226">
        <v>20.32</v>
      </c>
      <c r="AK202" s="78">
        <f t="shared" si="57"/>
        <v>4.195416666666667</v>
      </c>
    </row>
    <row r="203" spans="1:37" s="33" customFormat="1" ht="15">
      <c r="A203" s="32">
        <f t="shared" si="58"/>
        <v>46</v>
      </c>
      <c r="B203" s="21" t="s">
        <v>59</v>
      </c>
      <c r="C203" s="21" t="s">
        <v>75</v>
      </c>
      <c r="D203" s="62">
        <v>6</v>
      </c>
      <c r="E203" s="62"/>
      <c r="F203" s="12">
        <f>'[2]МКД'!$H$250</f>
        <v>4</v>
      </c>
      <c r="G203" s="84">
        <f aca="true" t="shared" si="73" ref="G203:G209">SUM(H203:I203)</f>
        <v>23.67488</v>
      </c>
      <c r="H203" s="87">
        <v>23.30488</v>
      </c>
      <c r="I203" s="84">
        <v>0.37</v>
      </c>
      <c r="J203" s="84">
        <f t="shared" si="68"/>
        <v>23.67488</v>
      </c>
      <c r="K203" s="84">
        <v>23.30488</v>
      </c>
      <c r="L203" s="84">
        <v>0.37</v>
      </c>
      <c r="M203" s="84">
        <f t="shared" si="69"/>
        <v>23.67488</v>
      </c>
      <c r="N203" s="84">
        <v>23.30488</v>
      </c>
      <c r="O203" s="84">
        <v>0.37</v>
      </c>
      <c r="P203" s="84">
        <f t="shared" si="70"/>
        <v>23.688860000000002</v>
      </c>
      <c r="Q203" s="84">
        <v>23.30488</v>
      </c>
      <c r="R203" s="84">
        <v>0.38398000000000004</v>
      </c>
      <c r="S203" s="84">
        <f t="shared" si="71"/>
        <v>23.688860000000002</v>
      </c>
      <c r="T203" s="84">
        <v>23.30488</v>
      </c>
      <c r="U203" s="84">
        <v>0.38398000000000004</v>
      </c>
      <c r="V203" s="84">
        <f t="shared" si="72"/>
        <v>23.688860000000002</v>
      </c>
      <c r="W203" s="85">
        <v>23.30488</v>
      </c>
      <c r="X203" s="85">
        <v>0.38398000000000004</v>
      </c>
      <c r="Y203" s="85">
        <f t="shared" si="53"/>
        <v>23.688860000000002</v>
      </c>
      <c r="Z203" s="226">
        <v>23.30488</v>
      </c>
      <c r="AA203" s="226">
        <v>0.38398000000000004</v>
      </c>
      <c r="AB203" s="85">
        <f t="shared" si="54"/>
        <v>23.688860000000002</v>
      </c>
      <c r="AC203" s="226">
        <v>23.30488</v>
      </c>
      <c r="AD203" s="226">
        <v>0.38398000000000004</v>
      </c>
      <c r="AE203" s="228">
        <f t="shared" si="55"/>
        <v>23.68</v>
      </c>
      <c r="AF203" s="226">
        <v>23.3</v>
      </c>
      <c r="AG203" s="226">
        <v>0.38</v>
      </c>
      <c r="AH203" s="228">
        <f t="shared" si="56"/>
        <v>23.68</v>
      </c>
      <c r="AI203" s="226">
        <v>23.3</v>
      </c>
      <c r="AJ203" s="226">
        <v>0.38</v>
      </c>
      <c r="AK203" s="78">
        <f t="shared" si="57"/>
        <v>5.92</v>
      </c>
    </row>
    <row r="204" spans="1:37" s="33" customFormat="1" ht="15">
      <c r="A204" s="32">
        <f t="shared" si="58"/>
        <v>47</v>
      </c>
      <c r="B204" s="21" t="s">
        <v>59</v>
      </c>
      <c r="C204" s="23" t="s">
        <v>52</v>
      </c>
      <c r="D204" s="63">
        <v>4</v>
      </c>
      <c r="E204" s="63"/>
      <c r="F204" s="12">
        <v>140</v>
      </c>
      <c r="G204" s="84">
        <f t="shared" si="73"/>
        <v>1296.7048</v>
      </c>
      <c r="H204" s="87">
        <v>405.14635</v>
      </c>
      <c r="I204" s="84">
        <v>891.55845</v>
      </c>
      <c r="J204" s="84">
        <f t="shared" si="68"/>
        <v>1270.43921</v>
      </c>
      <c r="K204" s="83">
        <v>398.13328</v>
      </c>
      <c r="L204" s="83">
        <v>872.3059300000001</v>
      </c>
      <c r="M204" s="84">
        <f t="shared" si="69"/>
        <v>1241.6302899999998</v>
      </c>
      <c r="N204" s="84">
        <v>395.04785</v>
      </c>
      <c r="O204" s="84">
        <v>846.5824399999999</v>
      </c>
      <c r="P204" s="84">
        <f t="shared" si="70"/>
        <v>1208.61517</v>
      </c>
      <c r="Q204" s="84">
        <v>393.04826</v>
      </c>
      <c r="R204" s="84">
        <v>815.56691</v>
      </c>
      <c r="S204" s="84">
        <f t="shared" si="71"/>
        <v>1206.01447</v>
      </c>
      <c r="T204" s="84">
        <v>391.81932</v>
      </c>
      <c r="U204" s="84">
        <v>814.19515</v>
      </c>
      <c r="V204" s="84">
        <f t="shared" si="72"/>
        <v>1176.14</v>
      </c>
      <c r="W204" s="85">
        <v>361.94</v>
      </c>
      <c r="X204" s="85">
        <v>814.2</v>
      </c>
      <c r="Y204" s="85">
        <f t="shared" si="53"/>
        <v>1154.87</v>
      </c>
      <c r="Z204" s="226">
        <v>361.94</v>
      </c>
      <c r="AA204" s="226">
        <v>792.93</v>
      </c>
      <c r="AB204" s="85">
        <f t="shared" si="54"/>
        <v>1154.87</v>
      </c>
      <c r="AC204" s="226">
        <v>361.94</v>
      </c>
      <c r="AD204" s="226">
        <v>792.93</v>
      </c>
      <c r="AE204" s="228">
        <f t="shared" si="55"/>
        <v>1138.13</v>
      </c>
      <c r="AF204" s="226">
        <v>361.94</v>
      </c>
      <c r="AG204" s="226">
        <v>776.19</v>
      </c>
      <c r="AH204" s="228">
        <f t="shared" si="56"/>
        <v>1132.8200000000002</v>
      </c>
      <c r="AI204" s="226">
        <v>356.63</v>
      </c>
      <c r="AJ204" s="226">
        <v>776.19</v>
      </c>
      <c r="AK204" s="78">
        <f t="shared" si="57"/>
        <v>8.091571428571429</v>
      </c>
    </row>
    <row r="205" spans="1:37" s="33" customFormat="1" ht="15">
      <c r="A205" s="32">
        <f t="shared" si="58"/>
        <v>48</v>
      </c>
      <c r="B205" s="21" t="s">
        <v>59</v>
      </c>
      <c r="C205" s="23" t="s">
        <v>52</v>
      </c>
      <c r="D205" s="63">
        <v>10</v>
      </c>
      <c r="E205" s="63"/>
      <c r="F205" s="12">
        <v>91</v>
      </c>
      <c r="G205" s="84">
        <f t="shared" si="73"/>
        <v>336.30444</v>
      </c>
      <c r="H205" s="87">
        <v>142.63516</v>
      </c>
      <c r="I205" s="84">
        <v>193.66928</v>
      </c>
      <c r="J205" s="84">
        <f t="shared" si="68"/>
        <v>336.30444</v>
      </c>
      <c r="K205" s="83">
        <v>142.63516</v>
      </c>
      <c r="L205" s="83">
        <v>193.66928</v>
      </c>
      <c r="M205" s="84">
        <f t="shared" si="69"/>
        <v>336.30444</v>
      </c>
      <c r="N205" s="84">
        <v>142.63516</v>
      </c>
      <c r="O205" s="84">
        <v>193.66928</v>
      </c>
      <c r="P205" s="84">
        <f t="shared" si="70"/>
        <v>336.30444</v>
      </c>
      <c r="Q205" s="84">
        <v>142.63516</v>
      </c>
      <c r="R205" s="84">
        <v>193.66928</v>
      </c>
      <c r="S205" s="84">
        <f t="shared" si="71"/>
        <v>336.30444</v>
      </c>
      <c r="T205" s="84">
        <v>142.63516</v>
      </c>
      <c r="U205" s="84">
        <v>193.66928</v>
      </c>
      <c r="V205" s="84">
        <f t="shared" si="72"/>
        <v>336.30444</v>
      </c>
      <c r="W205" s="85">
        <v>142.63516</v>
      </c>
      <c r="X205" s="85">
        <v>193.66928</v>
      </c>
      <c r="Y205" s="85">
        <f t="shared" si="53"/>
        <v>336.30444</v>
      </c>
      <c r="Z205" s="226">
        <v>142.63516</v>
      </c>
      <c r="AA205" s="226">
        <v>193.66928</v>
      </c>
      <c r="AB205" s="85">
        <f t="shared" si="54"/>
        <v>336.30444</v>
      </c>
      <c r="AC205" s="226">
        <v>142.63516</v>
      </c>
      <c r="AD205" s="226">
        <v>193.66928</v>
      </c>
      <c r="AE205" s="228">
        <f t="shared" si="55"/>
        <v>336.30999999999995</v>
      </c>
      <c r="AF205" s="226">
        <v>142.64</v>
      </c>
      <c r="AG205" s="226">
        <v>193.67</v>
      </c>
      <c r="AH205" s="228">
        <f t="shared" si="56"/>
        <v>336.30999999999995</v>
      </c>
      <c r="AI205" s="226">
        <v>142.64</v>
      </c>
      <c r="AJ205" s="226">
        <v>193.67</v>
      </c>
      <c r="AK205" s="78">
        <f t="shared" si="57"/>
        <v>3.6957142857142853</v>
      </c>
    </row>
    <row r="206" spans="1:37" s="33" customFormat="1" ht="15">
      <c r="A206" s="32">
        <f t="shared" si="58"/>
        <v>49</v>
      </c>
      <c r="B206" s="21" t="s">
        <v>59</v>
      </c>
      <c r="C206" s="34" t="s">
        <v>86</v>
      </c>
      <c r="D206" s="62">
        <v>11</v>
      </c>
      <c r="E206" s="62"/>
      <c r="F206" s="44">
        <v>60</v>
      </c>
      <c r="G206" s="84">
        <f t="shared" si="73"/>
        <v>65.23355000000001</v>
      </c>
      <c r="H206" s="87">
        <v>35.32007</v>
      </c>
      <c r="I206" s="84">
        <v>29.91348</v>
      </c>
      <c r="J206" s="84">
        <f t="shared" si="68"/>
        <v>65.23355000000001</v>
      </c>
      <c r="K206" s="83">
        <v>35.32007</v>
      </c>
      <c r="L206" s="83">
        <v>29.91348</v>
      </c>
      <c r="M206" s="84">
        <f t="shared" si="69"/>
        <v>65.23355000000001</v>
      </c>
      <c r="N206" s="84">
        <v>35.32007</v>
      </c>
      <c r="O206" s="84">
        <v>29.91348</v>
      </c>
      <c r="P206" s="84">
        <f t="shared" si="70"/>
        <v>65.23355000000001</v>
      </c>
      <c r="Q206" s="84">
        <v>35.32007</v>
      </c>
      <c r="R206" s="84">
        <v>29.91348</v>
      </c>
      <c r="S206" s="84">
        <f t="shared" si="71"/>
        <v>65.23355000000001</v>
      </c>
      <c r="T206" s="84">
        <v>35.32007</v>
      </c>
      <c r="U206" s="84">
        <v>29.91348</v>
      </c>
      <c r="V206" s="84">
        <f t="shared" si="72"/>
        <v>65.23355000000001</v>
      </c>
      <c r="W206" s="85">
        <v>35.32007</v>
      </c>
      <c r="X206" s="85">
        <v>29.91348</v>
      </c>
      <c r="Y206" s="85">
        <f t="shared" si="53"/>
        <v>65.23355000000001</v>
      </c>
      <c r="Z206" s="226">
        <v>35.32007</v>
      </c>
      <c r="AA206" s="226">
        <v>29.91348</v>
      </c>
      <c r="AB206" s="85">
        <f t="shared" si="54"/>
        <v>65.23355000000001</v>
      </c>
      <c r="AC206" s="226">
        <v>35.32007</v>
      </c>
      <c r="AD206" s="226">
        <v>29.91348</v>
      </c>
      <c r="AE206" s="228">
        <f t="shared" si="55"/>
        <v>65.23</v>
      </c>
      <c r="AF206" s="226">
        <v>35.32</v>
      </c>
      <c r="AG206" s="226">
        <v>29.91</v>
      </c>
      <c r="AH206" s="228">
        <f t="shared" si="56"/>
        <v>65.23</v>
      </c>
      <c r="AI206" s="226">
        <v>35.32</v>
      </c>
      <c r="AJ206" s="226">
        <v>29.91</v>
      </c>
      <c r="AK206" s="78">
        <f t="shared" si="57"/>
        <v>1.0871666666666668</v>
      </c>
    </row>
    <row r="207" spans="1:37" s="33" customFormat="1" ht="15">
      <c r="A207" s="32">
        <f t="shared" si="58"/>
        <v>50</v>
      </c>
      <c r="B207" s="21" t="s">
        <v>59</v>
      </c>
      <c r="C207" s="21" t="s">
        <v>77</v>
      </c>
      <c r="D207" s="62">
        <v>1</v>
      </c>
      <c r="E207" s="62" t="s">
        <v>17</v>
      </c>
      <c r="F207" s="44">
        <v>21</v>
      </c>
      <c r="G207" s="84">
        <f t="shared" si="73"/>
        <v>12.425159999999998</v>
      </c>
      <c r="H207" s="87">
        <v>9.196969999999999</v>
      </c>
      <c r="I207" s="84">
        <v>3.22819</v>
      </c>
      <c r="J207" s="84">
        <f t="shared" si="68"/>
        <v>12.425159999999998</v>
      </c>
      <c r="K207" s="84">
        <v>9.196969999999999</v>
      </c>
      <c r="L207" s="84">
        <v>3.22819</v>
      </c>
      <c r="M207" s="84">
        <f t="shared" si="69"/>
        <v>12.425159999999998</v>
      </c>
      <c r="N207" s="84">
        <v>9.196969999999999</v>
      </c>
      <c r="O207" s="84">
        <v>3.22819</v>
      </c>
      <c r="P207" s="84">
        <f t="shared" si="70"/>
        <v>12.425159999999998</v>
      </c>
      <c r="Q207" s="84">
        <v>9.196969999999999</v>
      </c>
      <c r="R207" s="84">
        <v>3.22819</v>
      </c>
      <c r="S207" s="84">
        <f t="shared" si="71"/>
        <v>12.425159999999998</v>
      </c>
      <c r="T207" s="84">
        <v>9.196969999999999</v>
      </c>
      <c r="U207" s="84">
        <v>3.22819</v>
      </c>
      <c r="V207" s="84">
        <f t="shared" si="72"/>
        <v>12.425159999999998</v>
      </c>
      <c r="W207" s="85">
        <v>9.196969999999999</v>
      </c>
      <c r="X207" s="85">
        <v>3.22819</v>
      </c>
      <c r="Y207" s="85">
        <f t="shared" si="53"/>
        <v>12.425159999999998</v>
      </c>
      <c r="Z207" s="226">
        <v>9.196969999999999</v>
      </c>
      <c r="AA207" s="226">
        <v>3.22819</v>
      </c>
      <c r="AB207" s="85">
        <f t="shared" si="54"/>
        <v>12.425159999999998</v>
      </c>
      <c r="AC207" s="226">
        <v>9.196969999999999</v>
      </c>
      <c r="AD207" s="226">
        <v>3.22819</v>
      </c>
      <c r="AE207" s="228">
        <f t="shared" si="55"/>
        <v>12.43</v>
      </c>
      <c r="AF207" s="226">
        <v>9.2</v>
      </c>
      <c r="AG207" s="226">
        <v>3.23</v>
      </c>
      <c r="AH207" s="228">
        <f t="shared" si="56"/>
        <v>12.43</v>
      </c>
      <c r="AI207" s="226">
        <v>9.2</v>
      </c>
      <c r="AJ207" s="226">
        <v>3.23</v>
      </c>
      <c r="AK207" s="78">
        <f t="shared" si="57"/>
        <v>0.5919047619047619</v>
      </c>
    </row>
    <row r="208" spans="1:37" s="33" customFormat="1" ht="15">
      <c r="A208" s="32">
        <f t="shared" si="58"/>
        <v>51</v>
      </c>
      <c r="B208" s="21" t="s">
        <v>59</v>
      </c>
      <c r="C208" s="21" t="s">
        <v>77</v>
      </c>
      <c r="D208" s="62">
        <v>4</v>
      </c>
      <c r="E208" s="62"/>
      <c r="F208" s="44">
        <v>26</v>
      </c>
      <c r="G208" s="84">
        <f t="shared" si="73"/>
        <v>26.29839</v>
      </c>
      <c r="H208" s="87">
        <v>5.82008</v>
      </c>
      <c r="I208" s="84">
        <v>20.47831</v>
      </c>
      <c r="J208" s="84">
        <f t="shared" si="68"/>
        <v>26.29839</v>
      </c>
      <c r="K208" s="84">
        <v>5.82008</v>
      </c>
      <c r="L208" s="84">
        <v>20.47831</v>
      </c>
      <c r="M208" s="84">
        <f t="shared" si="69"/>
        <v>26.29839</v>
      </c>
      <c r="N208" s="84">
        <v>5.82008</v>
      </c>
      <c r="O208" s="84">
        <v>20.47831</v>
      </c>
      <c r="P208" s="84">
        <f t="shared" si="70"/>
        <v>26.29839</v>
      </c>
      <c r="Q208" s="84">
        <v>5.82008</v>
      </c>
      <c r="R208" s="84">
        <v>20.47831</v>
      </c>
      <c r="S208" s="84">
        <f t="shared" si="71"/>
        <v>26.29839</v>
      </c>
      <c r="T208" s="84">
        <v>5.82008</v>
      </c>
      <c r="U208" s="84">
        <v>20.47831</v>
      </c>
      <c r="V208" s="84">
        <f t="shared" si="72"/>
        <v>26.31068</v>
      </c>
      <c r="W208" s="85">
        <v>5.83237</v>
      </c>
      <c r="X208" s="85">
        <v>20.47831</v>
      </c>
      <c r="Y208" s="85">
        <f t="shared" si="53"/>
        <v>26.31068</v>
      </c>
      <c r="Z208" s="220">
        <v>5.83237</v>
      </c>
      <c r="AA208" s="220">
        <v>20.47831</v>
      </c>
      <c r="AB208" s="85">
        <f t="shared" si="54"/>
        <v>26.31068</v>
      </c>
      <c r="AC208" s="220">
        <v>5.83237</v>
      </c>
      <c r="AD208" s="220">
        <v>20.47831</v>
      </c>
      <c r="AE208" s="228">
        <f t="shared" si="55"/>
        <v>26.310000000000002</v>
      </c>
      <c r="AF208" s="220">
        <v>5.83</v>
      </c>
      <c r="AG208" s="220">
        <v>20.48</v>
      </c>
      <c r="AH208" s="228">
        <f t="shared" si="56"/>
        <v>26.310000000000002</v>
      </c>
      <c r="AI208" s="220">
        <v>5.83</v>
      </c>
      <c r="AJ208" s="220">
        <v>20.48</v>
      </c>
      <c r="AK208" s="78">
        <f t="shared" si="57"/>
        <v>1.011923076923077</v>
      </c>
    </row>
    <row r="209" spans="1:37" s="33" customFormat="1" ht="15">
      <c r="A209" s="32">
        <f t="shared" si="58"/>
        <v>52</v>
      </c>
      <c r="B209" s="21" t="s">
        <v>59</v>
      </c>
      <c r="C209" s="21" t="s">
        <v>77</v>
      </c>
      <c r="D209" s="62">
        <v>16</v>
      </c>
      <c r="E209" s="62"/>
      <c r="F209" s="44">
        <v>22</v>
      </c>
      <c r="G209" s="84">
        <f t="shared" si="73"/>
        <v>240.03521999999998</v>
      </c>
      <c r="H209" s="87">
        <v>73.1632</v>
      </c>
      <c r="I209" s="84">
        <v>166.87202</v>
      </c>
      <c r="J209" s="84">
        <f t="shared" si="68"/>
        <v>240.03521999999998</v>
      </c>
      <c r="K209" s="84">
        <v>73.1632</v>
      </c>
      <c r="L209" s="84">
        <v>166.87202</v>
      </c>
      <c r="M209" s="84">
        <f t="shared" si="69"/>
        <v>240.03521999999998</v>
      </c>
      <c r="N209" s="84">
        <v>73.1632</v>
      </c>
      <c r="O209" s="84">
        <v>166.87202</v>
      </c>
      <c r="P209" s="84">
        <f t="shared" si="70"/>
        <v>240.03521999999998</v>
      </c>
      <c r="Q209" s="84">
        <v>73.1632</v>
      </c>
      <c r="R209" s="84">
        <v>166.87202</v>
      </c>
      <c r="S209" s="84">
        <f t="shared" si="71"/>
        <v>240.03521999999998</v>
      </c>
      <c r="T209" s="84">
        <v>73.1632</v>
      </c>
      <c r="U209" s="84">
        <v>166.87202</v>
      </c>
      <c r="V209" s="84">
        <f t="shared" si="72"/>
        <v>240.03521999999998</v>
      </c>
      <c r="W209" s="85">
        <v>73.1632</v>
      </c>
      <c r="X209" s="85">
        <v>166.87202</v>
      </c>
      <c r="Y209" s="85">
        <f t="shared" si="53"/>
        <v>240.03521999999998</v>
      </c>
      <c r="Z209" s="228">
        <v>73.1632</v>
      </c>
      <c r="AA209" s="228">
        <v>166.87202</v>
      </c>
      <c r="AB209" s="85">
        <f t="shared" si="54"/>
        <v>240.03521999999998</v>
      </c>
      <c r="AC209" s="228">
        <v>73.1632</v>
      </c>
      <c r="AD209" s="228">
        <v>166.87202</v>
      </c>
      <c r="AE209" s="228">
        <f t="shared" si="55"/>
        <v>240.03</v>
      </c>
      <c r="AF209" s="228">
        <v>73.16</v>
      </c>
      <c r="AG209" s="228">
        <v>166.87</v>
      </c>
      <c r="AH209" s="228">
        <f t="shared" si="56"/>
        <v>240.03</v>
      </c>
      <c r="AI209" s="228">
        <v>73.16</v>
      </c>
      <c r="AJ209" s="228">
        <v>166.87</v>
      </c>
      <c r="AK209" s="78">
        <f t="shared" si="57"/>
        <v>10.910454545454545</v>
      </c>
    </row>
    <row r="210" spans="1:37" s="33" customFormat="1" ht="15">
      <c r="A210" s="32">
        <f t="shared" si="58"/>
        <v>53</v>
      </c>
      <c r="B210" s="21" t="s">
        <v>59</v>
      </c>
      <c r="C210" s="21" t="s">
        <v>77</v>
      </c>
      <c r="D210" s="62">
        <v>18</v>
      </c>
      <c r="E210" s="62"/>
      <c r="F210" s="28">
        <v>15</v>
      </c>
      <c r="G210" s="84">
        <f aca="true" t="shared" si="74" ref="G210:G217">SUM(H210:I210)</f>
        <v>308.35137999999995</v>
      </c>
      <c r="H210" s="87">
        <v>138.94432999999998</v>
      </c>
      <c r="I210" s="84">
        <v>169.40705</v>
      </c>
      <c r="J210" s="84">
        <f t="shared" si="68"/>
        <v>308.35137999999995</v>
      </c>
      <c r="K210" s="84">
        <v>138.94432999999998</v>
      </c>
      <c r="L210" s="84">
        <v>169.40705</v>
      </c>
      <c r="M210" s="84">
        <f t="shared" si="69"/>
        <v>308.35137999999995</v>
      </c>
      <c r="N210" s="84">
        <v>138.94432999999998</v>
      </c>
      <c r="O210" s="84">
        <v>169.40705</v>
      </c>
      <c r="P210" s="84">
        <f t="shared" si="70"/>
        <v>308.35137999999995</v>
      </c>
      <c r="Q210" s="84">
        <v>138.94432999999998</v>
      </c>
      <c r="R210" s="84">
        <v>169.40705</v>
      </c>
      <c r="S210" s="84">
        <f t="shared" si="71"/>
        <v>308.35137999999995</v>
      </c>
      <c r="T210" s="84">
        <v>138.94432999999998</v>
      </c>
      <c r="U210" s="84">
        <v>169.40705</v>
      </c>
      <c r="V210" s="84">
        <f t="shared" si="72"/>
        <v>308.35542</v>
      </c>
      <c r="W210" s="85">
        <v>138.94836999999998</v>
      </c>
      <c r="X210" s="85">
        <v>169.40705</v>
      </c>
      <c r="Y210" s="85">
        <f t="shared" si="53"/>
        <v>308.35542</v>
      </c>
      <c r="Z210" s="226">
        <v>138.94836999999998</v>
      </c>
      <c r="AA210" s="226">
        <v>169.40705</v>
      </c>
      <c r="AB210" s="85">
        <f t="shared" si="54"/>
        <v>308.35542</v>
      </c>
      <c r="AC210" s="226">
        <v>138.94836999999998</v>
      </c>
      <c r="AD210" s="226">
        <v>169.40705</v>
      </c>
      <c r="AE210" s="228">
        <f t="shared" si="55"/>
        <v>308.36</v>
      </c>
      <c r="AF210" s="226">
        <v>138.95</v>
      </c>
      <c r="AG210" s="226">
        <v>169.41</v>
      </c>
      <c r="AH210" s="228">
        <f t="shared" si="56"/>
        <v>308.36</v>
      </c>
      <c r="AI210" s="226">
        <v>138.95</v>
      </c>
      <c r="AJ210" s="226">
        <v>169.41</v>
      </c>
      <c r="AK210" s="78">
        <f t="shared" si="57"/>
        <v>20.557333333333336</v>
      </c>
    </row>
    <row r="211" spans="1:37" s="33" customFormat="1" ht="15">
      <c r="A211" s="32">
        <f t="shared" si="58"/>
        <v>54</v>
      </c>
      <c r="B211" s="21" t="s">
        <v>59</v>
      </c>
      <c r="C211" s="21" t="s">
        <v>77</v>
      </c>
      <c r="D211" s="62">
        <v>22</v>
      </c>
      <c r="E211" s="62"/>
      <c r="F211" s="28">
        <v>17</v>
      </c>
      <c r="G211" s="84">
        <f t="shared" si="74"/>
        <v>2.35617</v>
      </c>
      <c r="H211" s="87">
        <v>0</v>
      </c>
      <c r="I211" s="84">
        <v>2.35617</v>
      </c>
      <c r="J211" s="84">
        <f t="shared" si="68"/>
        <v>2.35617</v>
      </c>
      <c r="K211" s="84">
        <v>0</v>
      </c>
      <c r="L211" s="84">
        <v>2.35617</v>
      </c>
      <c r="M211" s="84">
        <f t="shared" si="69"/>
        <v>2.35617</v>
      </c>
      <c r="N211" s="84">
        <v>0</v>
      </c>
      <c r="O211" s="84">
        <v>2.35617</v>
      </c>
      <c r="P211" s="84">
        <f t="shared" si="70"/>
        <v>2.35617</v>
      </c>
      <c r="Q211" s="84">
        <v>0</v>
      </c>
      <c r="R211" s="84">
        <v>2.35617</v>
      </c>
      <c r="S211" s="84">
        <f t="shared" si="71"/>
        <v>2.35617</v>
      </c>
      <c r="T211" s="84">
        <v>0</v>
      </c>
      <c r="U211" s="84">
        <v>2.35617</v>
      </c>
      <c r="V211" s="84">
        <f t="shared" si="72"/>
        <v>2.35617</v>
      </c>
      <c r="W211" s="85">
        <v>0</v>
      </c>
      <c r="X211" s="85">
        <v>2.35617</v>
      </c>
      <c r="Y211" s="85">
        <f t="shared" si="53"/>
        <v>2.35617</v>
      </c>
      <c r="Z211" s="226">
        <v>0</v>
      </c>
      <c r="AA211" s="226">
        <v>2.35617</v>
      </c>
      <c r="AB211" s="85">
        <f t="shared" si="54"/>
        <v>2.35617</v>
      </c>
      <c r="AC211" s="226">
        <v>0</v>
      </c>
      <c r="AD211" s="226">
        <v>2.35617</v>
      </c>
      <c r="AE211" s="228">
        <f t="shared" si="55"/>
        <v>2.36</v>
      </c>
      <c r="AF211" s="226">
        <v>0</v>
      </c>
      <c r="AG211" s="226">
        <v>2.36</v>
      </c>
      <c r="AH211" s="228">
        <f t="shared" si="56"/>
        <v>2.36</v>
      </c>
      <c r="AI211" s="226">
        <v>0</v>
      </c>
      <c r="AJ211" s="226">
        <v>2.36</v>
      </c>
      <c r="AK211" s="78">
        <f t="shared" si="57"/>
        <v>0.1388235294117647</v>
      </c>
    </row>
    <row r="212" spans="1:37" s="33" customFormat="1" ht="15">
      <c r="A212" s="32">
        <f t="shared" si="58"/>
        <v>55</v>
      </c>
      <c r="B212" s="21" t="s">
        <v>59</v>
      </c>
      <c r="C212" s="21" t="s">
        <v>78</v>
      </c>
      <c r="D212" s="62">
        <v>22</v>
      </c>
      <c r="E212" s="62" t="s">
        <v>17</v>
      </c>
      <c r="F212" s="12">
        <v>14</v>
      </c>
      <c r="G212" s="84">
        <f t="shared" si="74"/>
        <v>113.84508</v>
      </c>
      <c r="H212" s="87">
        <v>32.17197</v>
      </c>
      <c r="I212" s="84">
        <v>81.67311</v>
      </c>
      <c r="J212" s="84">
        <f t="shared" si="68"/>
        <v>86.77807</v>
      </c>
      <c r="K212" s="84">
        <v>16.05349</v>
      </c>
      <c r="L212" s="84">
        <v>70.72458</v>
      </c>
      <c r="M212" s="84">
        <f t="shared" si="69"/>
        <v>86.77807</v>
      </c>
      <c r="N212" s="84">
        <v>16.05349</v>
      </c>
      <c r="O212" s="84">
        <v>70.72458</v>
      </c>
      <c r="P212" s="84">
        <f t="shared" si="70"/>
        <v>86.77807</v>
      </c>
      <c r="Q212" s="84">
        <v>16.05349</v>
      </c>
      <c r="R212" s="84">
        <v>70.72458</v>
      </c>
      <c r="S212" s="84">
        <f t="shared" si="71"/>
        <v>86.77807</v>
      </c>
      <c r="T212" s="84">
        <v>16.05349</v>
      </c>
      <c r="U212" s="84">
        <v>70.72458</v>
      </c>
      <c r="V212" s="84">
        <f t="shared" si="72"/>
        <v>86.77807</v>
      </c>
      <c r="W212" s="85">
        <v>16.05349</v>
      </c>
      <c r="X212" s="85">
        <v>70.72458</v>
      </c>
      <c r="Y212" s="85">
        <f t="shared" si="53"/>
        <v>86.77807</v>
      </c>
      <c r="Z212" s="229">
        <v>16.05349</v>
      </c>
      <c r="AA212" s="229">
        <v>70.72458</v>
      </c>
      <c r="AB212" s="85">
        <f t="shared" si="54"/>
        <v>86.77807</v>
      </c>
      <c r="AC212" s="229">
        <v>16.05349</v>
      </c>
      <c r="AD212" s="229">
        <v>70.72458</v>
      </c>
      <c r="AE212" s="228">
        <f t="shared" si="55"/>
        <v>86.77</v>
      </c>
      <c r="AF212" s="229">
        <v>16.05</v>
      </c>
      <c r="AG212" s="229">
        <v>70.72</v>
      </c>
      <c r="AH212" s="228">
        <f t="shared" si="56"/>
        <v>70.72</v>
      </c>
      <c r="AI212" s="229">
        <v>0</v>
      </c>
      <c r="AJ212" s="229">
        <v>70.72</v>
      </c>
      <c r="AK212" s="78">
        <f t="shared" si="57"/>
        <v>5.051428571428572</v>
      </c>
    </row>
    <row r="213" spans="1:37" s="33" customFormat="1" ht="15">
      <c r="A213" s="32">
        <f t="shared" si="58"/>
        <v>56</v>
      </c>
      <c r="B213" s="21" t="s">
        <v>59</v>
      </c>
      <c r="C213" s="21" t="s">
        <v>79</v>
      </c>
      <c r="D213" s="62">
        <v>16</v>
      </c>
      <c r="E213" s="62"/>
      <c r="F213" s="12">
        <v>12</v>
      </c>
      <c r="G213" s="84">
        <f t="shared" si="74"/>
        <v>20.735169999999997</v>
      </c>
      <c r="H213" s="87">
        <v>0</v>
      </c>
      <c r="I213" s="84">
        <v>20.735169999999997</v>
      </c>
      <c r="J213" s="84">
        <f t="shared" si="68"/>
        <v>20.735169999999997</v>
      </c>
      <c r="K213" s="84">
        <v>0</v>
      </c>
      <c r="L213" s="84">
        <v>20.735169999999997</v>
      </c>
      <c r="M213" s="84">
        <f t="shared" si="69"/>
        <v>20.735169999999997</v>
      </c>
      <c r="N213" s="84">
        <v>0</v>
      </c>
      <c r="O213" s="84">
        <v>20.735169999999997</v>
      </c>
      <c r="P213" s="84">
        <f t="shared" si="70"/>
        <v>20.735169999999997</v>
      </c>
      <c r="Q213" s="84">
        <v>0</v>
      </c>
      <c r="R213" s="84">
        <v>20.735169999999997</v>
      </c>
      <c r="S213" s="84">
        <f t="shared" si="71"/>
        <v>20.735169999999997</v>
      </c>
      <c r="T213" s="84">
        <v>0</v>
      </c>
      <c r="U213" s="84">
        <v>20.735169999999997</v>
      </c>
      <c r="V213" s="84">
        <f t="shared" si="72"/>
        <v>20.735169999999997</v>
      </c>
      <c r="W213" s="85">
        <v>0</v>
      </c>
      <c r="X213" s="85">
        <v>20.735169999999997</v>
      </c>
      <c r="Y213" s="85">
        <f t="shared" si="53"/>
        <v>20.735169999999997</v>
      </c>
      <c r="Z213" s="229">
        <v>0</v>
      </c>
      <c r="AA213" s="229">
        <v>20.735169999999997</v>
      </c>
      <c r="AB213" s="85">
        <f t="shared" si="54"/>
        <v>20.735169999999997</v>
      </c>
      <c r="AC213" s="229">
        <v>0</v>
      </c>
      <c r="AD213" s="229">
        <v>20.735169999999997</v>
      </c>
      <c r="AE213" s="228">
        <f t="shared" si="55"/>
        <v>20.74</v>
      </c>
      <c r="AF213" s="229">
        <v>0</v>
      </c>
      <c r="AG213" s="229">
        <v>20.74</v>
      </c>
      <c r="AH213" s="228">
        <f t="shared" si="56"/>
        <v>20.74</v>
      </c>
      <c r="AI213" s="229">
        <v>0</v>
      </c>
      <c r="AJ213" s="229">
        <v>20.74</v>
      </c>
      <c r="AK213" s="78">
        <f t="shared" si="57"/>
        <v>1.7283333333333333</v>
      </c>
    </row>
    <row r="214" spans="1:37" s="33" customFormat="1" ht="15">
      <c r="A214" s="32">
        <f t="shared" si="58"/>
        <v>57</v>
      </c>
      <c r="B214" s="21" t="s">
        <v>59</v>
      </c>
      <c r="C214" s="21" t="s">
        <v>79</v>
      </c>
      <c r="D214" s="62">
        <v>18</v>
      </c>
      <c r="E214" s="62"/>
      <c r="F214" s="12">
        <v>12</v>
      </c>
      <c r="G214" s="84">
        <f t="shared" si="74"/>
        <v>5.89745</v>
      </c>
      <c r="H214" s="87">
        <v>1.94451</v>
      </c>
      <c r="I214" s="84">
        <v>3.95294</v>
      </c>
      <c r="J214" s="84">
        <f t="shared" si="68"/>
        <v>5.89745</v>
      </c>
      <c r="K214" s="84">
        <v>1.94451</v>
      </c>
      <c r="L214" s="84">
        <v>3.95294</v>
      </c>
      <c r="M214" s="84">
        <f t="shared" si="69"/>
        <v>5.89745</v>
      </c>
      <c r="N214" s="84">
        <v>1.94451</v>
      </c>
      <c r="O214" s="84">
        <v>3.95294</v>
      </c>
      <c r="P214" s="84">
        <f t="shared" si="70"/>
        <v>5.89745</v>
      </c>
      <c r="Q214" s="84">
        <v>1.94451</v>
      </c>
      <c r="R214" s="84">
        <v>3.95294</v>
      </c>
      <c r="S214" s="84">
        <f t="shared" si="71"/>
        <v>5.89745</v>
      </c>
      <c r="T214" s="84">
        <v>1.94451</v>
      </c>
      <c r="U214" s="84">
        <v>3.95294</v>
      </c>
      <c r="V214" s="84">
        <f t="shared" si="72"/>
        <v>5.89745</v>
      </c>
      <c r="W214" s="85">
        <v>1.94451</v>
      </c>
      <c r="X214" s="85">
        <v>3.95294</v>
      </c>
      <c r="Y214" s="85">
        <f t="shared" si="53"/>
        <v>5.89745</v>
      </c>
      <c r="Z214" s="229">
        <v>1.94451</v>
      </c>
      <c r="AA214" s="229">
        <v>3.95294</v>
      </c>
      <c r="AB214" s="85">
        <f t="shared" si="54"/>
        <v>5.89745</v>
      </c>
      <c r="AC214" s="229">
        <v>1.94451</v>
      </c>
      <c r="AD214" s="229">
        <v>3.95294</v>
      </c>
      <c r="AE214" s="228">
        <f t="shared" si="55"/>
        <v>5.890000000000001</v>
      </c>
      <c r="AF214" s="229">
        <v>1.94</v>
      </c>
      <c r="AG214" s="229">
        <v>3.95</v>
      </c>
      <c r="AH214" s="228">
        <f t="shared" si="56"/>
        <v>5.890000000000001</v>
      </c>
      <c r="AI214" s="229">
        <v>1.94</v>
      </c>
      <c r="AJ214" s="229">
        <v>3.95</v>
      </c>
      <c r="AK214" s="78">
        <f t="shared" si="57"/>
        <v>0.4908333333333334</v>
      </c>
    </row>
    <row r="215" spans="1:38" s="22" customFormat="1" ht="15">
      <c r="A215" s="32">
        <f t="shared" si="58"/>
        <v>58</v>
      </c>
      <c r="B215" s="21" t="s">
        <v>59</v>
      </c>
      <c r="C215" s="21" t="s">
        <v>79</v>
      </c>
      <c r="D215" s="62">
        <v>45</v>
      </c>
      <c r="E215" s="62"/>
      <c r="F215" s="64">
        <f>'[2]МКД'!$H$256</f>
        <v>12</v>
      </c>
      <c r="G215" s="84">
        <f>SUM(H215:I215)</f>
        <v>99.28162</v>
      </c>
      <c r="H215" s="87">
        <v>93.88014</v>
      </c>
      <c r="I215" s="84">
        <v>5.401479999999999</v>
      </c>
      <c r="J215" s="84">
        <f>SUM(K215:L215)</f>
        <v>116.24772999999999</v>
      </c>
      <c r="K215" s="84">
        <v>110.84625</v>
      </c>
      <c r="L215" s="84">
        <v>5.401479999999999</v>
      </c>
      <c r="M215" s="84">
        <f>SUM(N215:O215)</f>
        <v>118.18137999999999</v>
      </c>
      <c r="N215" s="84">
        <v>112.7799</v>
      </c>
      <c r="O215" s="84">
        <v>5.401479999999999</v>
      </c>
      <c r="P215" s="84">
        <f>SUM(Q215:R215)</f>
        <v>106.09375</v>
      </c>
      <c r="Q215" s="84">
        <v>100.69227000000001</v>
      </c>
      <c r="R215" s="84">
        <v>5.401479999999999</v>
      </c>
      <c r="S215" s="84">
        <f>SUM(T215:U215)</f>
        <v>60.96742999999999</v>
      </c>
      <c r="T215" s="84">
        <v>55.565949999999994</v>
      </c>
      <c r="U215" s="84">
        <v>5.401479999999999</v>
      </c>
      <c r="V215" s="84">
        <f>SUM(W215:X215)</f>
        <v>60.96742999999999</v>
      </c>
      <c r="W215" s="85">
        <v>55.565949999999994</v>
      </c>
      <c r="X215" s="85">
        <v>5.401479999999999</v>
      </c>
      <c r="Y215" s="85">
        <f t="shared" si="53"/>
        <v>60.96742999999999</v>
      </c>
      <c r="Z215" s="229">
        <v>55.565949999999994</v>
      </c>
      <c r="AA215" s="229">
        <v>5.401479999999999</v>
      </c>
      <c r="AB215" s="85">
        <f t="shared" si="54"/>
        <v>60.96742999999999</v>
      </c>
      <c r="AC215" s="229">
        <v>55.565949999999994</v>
      </c>
      <c r="AD215" s="229">
        <v>5.401479999999999</v>
      </c>
      <c r="AE215" s="228">
        <f t="shared" si="55"/>
        <v>47</v>
      </c>
      <c r="AF215" s="229">
        <v>41.6</v>
      </c>
      <c r="AG215" s="229">
        <v>5.4</v>
      </c>
      <c r="AH215" s="228">
        <f t="shared" si="56"/>
        <v>47</v>
      </c>
      <c r="AI215" s="229">
        <v>41.6</v>
      </c>
      <c r="AJ215" s="229">
        <v>5.4</v>
      </c>
      <c r="AK215" s="78">
        <f t="shared" si="57"/>
        <v>3.9166666666666665</v>
      </c>
      <c r="AL215" s="75"/>
    </row>
    <row r="216" spans="1:37" s="33" customFormat="1" ht="15">
      <c r="A216" s="32">
        <f t="shared" si="58"/>
        <v>59</v>
      </c>
      <c r="B216" s="21" t="s">
        <v>59</v>
      </c>
      <c r="C216" s="21" t="s">
        <v>80</v>
      </c>
      <c r="D216" s="62">
        <v>1</v>
      </c>
      <c r="E216" s="62"/>
      <c r="F216" s="12">
        <v>15</v>
      </c>
      <c r="G216" s="84">
        <f t="shared" si="74"/>
        <v>-38.78757</v>
      </c>
      <c r="H216" s="87">
        <v>2.73734</v>
      </c>
      <c r="I216" s="84">
        <v>-41.524910000000006</v>
      </c>
      <c r="J216" s="84">
        <f t="shared" si="68"/>
        <v>2.73734</v>
      </c>
      <c r="K216" s="84">
        <v>2.73734</v>
      </c>
      <c r="L216" s="84"/>
      <c r="M216" s="84">
        <f t="shared" si="69"/>
        <v>2.73734</v>
      </c>
      <c r="N216" s="84">
        <v>2.73734</v>
      </c>
      <c r="O216" s="84">
        <v>0</v>
      </c>
      <c r="P216" s="84">
        <f t="shared" si="70"/>
        <v>2.73734</v>
      </c>
      <c r="Q216" s="84">
        <v>2.73734</v>
      </c>
      <c r="R216" s="84">
        <v>0</v>
      </c>
      <c r="S216" s="84">
        <f>T216+U216</f>
        <v>2.73734</v>
      </c>
      <c r="T216" s="84">
        <v>2.73734</v>
      </c>
      <c r="U216" s="84">
        <v>0</v>
      </c>
      <c r="V216" s="84">
        <f>W216+X216</f>
        <v>2.73734</v>
      </c>
      <c r="W216" s="85">
        <v>2.73734</v>
      </c>
      <c r="X216" s="85">
        <v>0</v>
      </c>
      <c r="Y216" s="85">
        <f t="shared" si="53"/>
        <v>2.73734</v>
      </c>
      <c r="Z216" s="229">
        <v>2.73734</v>
      </c>
      <c r="AA216" s="229">
        <v>0</v>
      </c>
      <c r="AB216" s="85">
        <f t="shared" si="54"/>
        <v>2.73734</v>
      </c>
      <c r="AC216" s="229">
        <v>2.73734</v>
      </c>
      <c r="AD216" s="229">
        <v>0</v>
      </c>
      <c r="AE216" s="228">
        <f t="shared" si="55"/>
        <v>2.74</v>
      </c>
      <c r="AF216" s="229">
        <v>2.74</v>
      </c>
      <c r="AG216" s="229">
        <v>0</v>
      </c>
      <c r="AH216" s="228">
        <f t="shared" si="56"/>
        <v>2.74</v>
      </c>
      <c r="AI216" s="229">
        <v>2.74</v>
      </c>
      <c r="AJ216" s="229">
        <v>0</v>
      </c>
      <c r="AK216" s="78">
        <f t="shared" si="57"/>
        <v>0.18266666666666667</v>
      </c>
    </row>
    <row r="217" spans="1:37" s="33" customFormat="1" ht="15">
      <c r="A217" s="32">
        <f t="shared" si="58"/>
        <v>60</v>
      </c>
      <c r="B217" s="21" t="s">
        <v>59</v>
      </c>
      <c r="C217" s="68" t="s">
        <v>16</v>
      </c>
      <c r="D217" s="62">
        <v>20</v>
      </c>
      <c r="E217" s="54"/>
      <c r="F217" s="54">
        <v>19</v>
      </c>
      <c r="G217" s="84">
        <f t="shared" si="74"/>
        <v>-7.423</v>
      </c>
      <c r="H217" s="87">
        <v>0</v>
      </c>
      <c r="I217" s="84">
        <v>-7.423</v>
      </c>
      <c r="J217" s="84">
        <f t="shared" si="68"/>
        <v>-7.423</v>
      </c>
      <c r="K217" s="83">
        <v>0</v>
      </c>
      <c r="L217" s="83">
        <v>-7.423</v>
      </c>
      <c r="M217" s="84">
        <f t="shared" si="69"/>
        <v>-7.423</v>
      </c>
      <c r="N217" s="84">
        <v>0</v>
      </c>
      <c r="O217" s="84">
        <v>-7.423</v>
      </c>
      <c r="P217" s="84">
        <f t="shared" si="70"/>
        <v>-7.423</v>
      </c>
      <c r="Q217" s="84">
        <v>0</v>
      </c>
      <c r="R217" s="84">
        <v>-7.423</v>
      </c>
      <c r="S217" s="84">
        <f>T217+U217</f>
        <v>-7.423</v>
      </c>
      <c r="T217" s="84">
        <v>0</v>
      </c>
      <c r="U217" s="84">
        <v>-7.423</v>
      </c>
      <c r="V217" s="84">
        <f>W217+X217</f>
        <v>-7.423</v>
      </c>
      <c r="W217" s="85">
        <v>0</v>
      </c>
      <c r="X217" s="85">
        <v>-7.423</v>
      </c>
      <c r="Y217" s="85">
        <f t="shared" si="53"/>
        <v>-7.423</v>
      </c>
      <c r="Z217" s="226">
        <v>0</v>
      </c>
      <c r="AA217" s="226">
        <v>-7.423</v>
      </c>
      <c r="AB217" s="85">
        <f t="shared" si="54"/>
        <v>-7.423</v>
      </c>
      <c r="AC217" s="226">
        <v>0</v>
      </c>
      <c r="AD217" s="226">
        <v>-7.423</v>
      </c>
      <c r="AE217" s="228">
        <f t="shared" si="55"/>
        <v>-7.42</v>
      </c>
      <c r="AF217" s="226">
        <v>0</v>
      </c>
      <c r="AG217" s="226">
        <v>-7.42</v>
      </c>
      <c r="AH217" s="228">
        <f t="shared" si="56"/>
        <v>-7.42</v>
      </c>
      <c r="AI217" s="226">
        <v>0</v>
      </c>
      <c r="AJ217" s="226">
        <v>-7.42</v>
      </c>
      <c r="AK217" s="78">
        <f t="shared" si="57"/>
        <v>-0.39052631578947367</v>
      </c>
    </row>
    <row r="218" spans="1:37" s="5" customFormat="1" ht="15">
      <c r="A218" s="4"/>
      <c r="B218" s="26" t="s">
        <v>8</v>
      </c>
      <c r="C218" s="13"/>
      <c r="D218" s="59"/>
      <c r="E218" s="59"/>
      <c r="F218" s="59">
        <f>SUM(F158:F217)</f>
        <v>1154</v>
      </c>
      <c r="G218" s="79">
        <f aca="true" t="shared" si="75" ref="G218:L218">SUM(G158:G217)</f>
        <v>12302.699349999997</v>
      </c>
      <c r="H218" s="79">
        <f t="shared" si="75"/>
        <v>4970.8735</v>
      </c>
      <c r="I218" s="79">
        <f t="shared" si="75"/>
        <v>7331.82585</v>
      </c>
      <c r="J218" s="79">
        <f>SUM(J158:J217)</f>
        <v>12163.152639999998</v>
      </c>
      <c r="K218" s="79">
        <f>SUM(K158:K217)</f>
        <v>4892.78814</v>
      </c>
      <c r="L218" s="79">
        <f t="shared" si="75"/>
        <v>7270.3645000000015</v>
      </c>
      <c r="M218" s="79">
        <f aca="true" t="shared" si="76" ref="M218:R218">SUM(M158:M217)</f>
        <v>11831.783119999998</v>
      </c>
      <c r="N218" s="79">
        <f t="shared" si="76"/>
        <v>4717.2984000000015</v>
      </c>
      <c r="O218" s="79">
        <f t="shared" si="76"/>
        <v>7114.48472</v>
      </c>
      <c r="P218" s="79">
        <f t="shared" si="76"/>
        <v>11730.989409999996</v>
      </c>
      <c r="Q218" s="79">
        <f t="shared" si="76"/>
        <v>4736.1011</v>
      </c>
      <c r="R218" s="79">
        <f t="shared" si="76"/>
        <v>6994.888310000001</v>
      </c>
      <c r="S218" s="79">
        <f aca="true" t="shared" si="77" ref="S218:AG218">SUM(S158:S217)</f>
        <v>11412.645209999997</v>
      </c>
      <c r="T218" s="79">
        <f t="shared" si="77"/>
        <v>4487.217930000002</v>
      </c>
      <c r="U218" s="79">
        <f t="shared" si="77"/>
        <v>6925.427279999999</v>
      </c>
      <c r="V218" s="79">
        <f t="shared" si="77"/>
        <v>11212.160539999997</v>
      </c>
      <c r="W218" s="79">
        <f t="shared" si="77"/>
        <v>4415.47434</v>
      </c>
      <c r="X218" s="79">
        <f t="shared" si="77"/>
        <v>6796.686199999999</v>
      </c>
      <c r="Y218" s="79">
        <f t="shared" si="77"/>
        <v>11053.990579999998</v>
      </c>
      <c r="Z218" s="79">
        <f t="shared" si="77"/>
        <v>4336.05255</v>
      </c>
      <c r="AA218" s="79">
        <f t="shared" si="77"/>
        <v>6717.93803</v>
      </c>
      <c r="AB218" s="79">
        <f t="shared" si="77"/>
        <v>11053.990579999998</v>
      </c>
      <c r="AC218" s="79">
        <f t="shared" si="77"/>
        <v>4336.05255</v>
      </c>
      <c r="AD218" s="79">
        <f t="shared" si="77"/>
        <v>6717.93803</v>
      </c>
      <c r="AE218" s="79">
        <f t="shared" si="77"/>
        <v>10831.630000000001</v>
      </c>
      <c r="AF218" s="79">
        <f t="shared" si="77"/>
        <v>4161.04</v>
      </c>
      <c r="AG218" s="79">
        <f t="shared" si="77"/>
        <v>6670.5899999999965</v>
      </c>
      <c r="AH218" s="79">
        <f>SUM(AH158:AH217)</f>
        <v>10751.289999999999</v>
      </c>
      <c r="AI218" s="79">
        <f>SUM(AI158:AI217)</f>
        <v>4085.9499999999994</v>
      </c>
      <c r="AJ218" s="79">
        <f>SUM(AJ158:AJ217)</f>
        <v>6665.3399999999965</v>
      </c>
      <c r="AK218" s="80"/>
    </row>
    <row r="219" spans="1:37" ht="15">
      <c r="A219" s="35"/>
      <c r="B219" s="57"/>
      <c r="AK219" s="88"/>
    </row>
    <row r="220" ht="15">
      <c r="A220" t="s">
        <v>135</v>
      </c>
    </row>
    <row r="222" ht="15">
      <c r="H222" s="81" t="s">
        <v>121</v>
      </c>
    </row>
  </sheetData>
  <sheetProtection/>
  <mergeCells count="42">
    <mergeCell ref="A157:AK157"/>
    <mergeCell ref="C5:C6"/>
    <mergeCell ref="G5:G6"/>
    <mergeCell ref="E5:E6"/>
    <mergeCell ref="M4:O4"/>
    <mergeCell ref="N5:O5"/>
    <mergeCell ref="S4:U4"/>
    <mergeCell ref="V5:V6"/>
    <mergeCell ref="W5:X5"/>
    <mergeCell ref="Q5:R5"/>
    <mergeCell ref="A1:AK1"/>
    <mergeCell ref="AK4:AK6"/>
    <mergeCell ref="A4:A6"/>
    <mergeCell ref="B4:B6"/>
    <mergeCell ref="C4:E4"/>
    <mergeCell ref="D5:D6"/>
    <mergeCell ref="P5:P6"/>
    <mergeCell ref="AB4:AD4"/>
    <mergeCell ref="AB5:AB6"/>
    <mergeCell ref="AC5:AD5"/>
    <mergeCell ref="C2:F2"/>
    <mergeCell ref="G2:AK2"/>
    <mergeCell ref="J4:L4"/>
    <mergeCell ref="J5:J6"/>
    <mergeCell ref="K5:L5"/>
    <mergeCell ref="P4:R4"/>
    <mergeCell ref="S5:S6"/>
    <mergeCell ref="T5:U5"/>
    <mergeCell ref="M5:M6"/>
    <mergeCell ref="V4:X4"/>
    <mergeCell ref="F4:F6"/>
    <mergeCell ref="H5:I5"/>
    <mergeCell ref="G4:I4"/>
    <mergeCell ref="Y4:AA4"/>
    <mergeCell ref="Y5:Y6"/>
    <mergeCell ref="Z5:AA5"/>
    <mergeCell ref="AH4:AJ4"/>
    <mergeCell ref="AH5:AH6"/>
    <mergeCell ref="AI5:AJ5"/>
    <mergeCell ref="AE4:AG4"/>
    <mergeCell ref="AE5:AE6"/>
    <mergeCell ref="AF5:AG5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71" r:id="rId1"/>
  <rowBreaks count="4" manualBreakCount="4">
    <brk id="29" max="38" man="1"/>
    <brk id="67" max="38" man="1"/>
    <brk id="156" max="38" man="1"/>
    <brk id="218" max="13" man="1"/>
  </rowBreaks>
  <ignoredErrors>
    <ignoredError sqref="H218:I218 L2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O47"/>
  <sheetViews>
    <sheetView zoomScaleSheetLayoutView="100" zoomScalePageLayoutView="0" workbookViewId="0" topLeftCell="A1">
      <selection activeCell="AM32" sqref="AM32"/>
    </sheetView>
  </sheetViews>
  <sheetFormatPr defaultColWidth="9.140625" defaultRowHeight="15" outlineLevelCol="1"/>
  <cols>
    <col min="1" max="1" width="5.00390625" style="89" customWidth="1"/>
    <col min="2" max="2" width="18.57421875" style="89" customWidth="1"/>
    <col min="3" max="3" width="14.57421875" style="90" customWidth="1"/>
    <col min="4" max="5" width="9.140625" style="91" customWidth="1"/>
    <col min="6" max="6" width="12.57421875" style="106" customWidth="1"/>
    <col min="7" max="33" width="12.8515625" style="115" hidden="1" customWidth="1" outlineLevel="1"/>
    <col min="34" max="34" width="12.8515625" style="115" customWidth="1" collapsed="1"/>
    <col min="35" max="37" width="12.8515625" style="115" customWidth="1"/>
    <col min="38" max="38" width="9.140625" style="89" customWidth="1"/>
    <col min="39" max="39" width="21.7109375" style="89" customWidth="1"/>
    <col min="40" max="16384" width="9.140625" style="89" customWidth="1"/>
  </cols>
  <sheetData>
    <row r="1" spans="1:37" ht="15">
      <c r="A1" s="310" t="s">
        <v>10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</row>
    <row r="2" spans="3:37" ht="15"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</row>
    <row r="3" ht="15" customHeight="1">
      <c r="AK3" s="115" t="s">
        <v>9</v>
      </c>
    </row>
    <row r="4" spans="1:37" ht="29.25" customHeight="1">
      <c r="A4" s="295" t="s">
        <v>0</v>
      </c>
      <c r="B4" s="295" t="s">
        <v>12</v>
      </c>
      <c r="C4" s="295" t="s">
        <v>1</v>
      </c>
      <c r="D4" s="295"/>
      <c r="E4" s="295"/>
      <c r="F4" s="309" t="s">
        <v>61</v>
      </c>
      <c r="G4" s="298" t="s">
        <v>122</v>
      </c>
      <c r="H4" s="298"/>
      <c r="I4" s="298"/>
      <c r="J4" s="298" t="s">
        <v>123</v>
      </c>
      <c r="K4" s="298"/>
      <c r="L4" s="298"/>
      <c r="M4" s="298" t="s">
        <v>125</v>
      </c>
      <c r="N4" s="298"/>
      <c r="O4" s="298"/>
      <c r="P4" s="298" t="s">
        <v>126</v>
      </c>
      <c r="Q4" s="298"/>
      <c r="R4" s="298"/>
      <c r="S4" s="298" t="s">
        <v>128</v>
      </c>
      <c r="T4" s="298"/>
      <c r="U4" s="298"/>
      <c r="V4" s="298" t="s">
        <v>131</v>
      </c>
      <c r="W4" s="298"/>
      <c r="X4" s="298"/>
      <c r="Y4" s="298" t="s">
        <v>132</v>
      </c>
      <c r="Z4" s="298"/>
      <c r="AA4" s="298"/>
      <c r="AB4" s="298" t="s">
        <v>133</v>
      </c>
      <c r="AC4" s="298"/>
      <c r="AD4" s="298"/>
      <c r="AE4" s="298" t="s">
        <v>137</v>
      </c>
      <c r="AF4" s="298"/>
      <c r="AG4" s="298"/>
      <c r="AH4" s="298" t="s">
        <v>141</v>
      </c>
      <c r="AI4" s="298"/>
      <c r="AJ4" s="298"/>
      <c r="AK4" s="311" t="s">
        <v>89</v>
      </c>
    </row>
    <row r="5" spans="1:37" ht="13.5" customHeight="1">
      <c r="A5" s="295"/>
      <c r="B5" s="295"/>
      <c r="C5" s="287" t="s">
        <v>2</v>
      </c>
      <c r="D5" s="295" t="s">
        <v>3</v>
      </c>
      <c r="E5" s="295" t="s">
        <v>4</v>
      </c>
      <c r="F5" s="309"/>
      <c r="G5" s="303" t="s">
        <v>5</v>
      </c>
      <c r="H5" s="305" t="s">
        <v>11</v>
      </c>
      <c r="I5" s="306"/>
      <c r="J5" s="303" t="s">
        <v>5</v>
      </c>
      <c r="K5" s="305" t="s">
        <v>11</v>
      </c>
      <c r="L5" s="306"/>
      <c r="M5" s="303" t="s">
        <v>5</v>
      </c>
      <c r="N5" s="305" t="s">
        <v>11</v>
      </c>
      <c r="O5" s="306"/>
      <c r="P5" s="303" t="s">
        <v>5</v>
      </c>
      <c r="Q5" s="305" t="s">
        <v>11</v>
      </c>
      <c r="R5" s="306"/>
      <c r="S5" s="303" t="s">
        <v>5</v>
      </c>
      <c r="T5" s="305" t="s">
        <v>11</v>
      </c>
      <c r="U5" s="306"/>
      <c r="V5" s="303" t="s">
        <v>5</v>
      </c>
      <c r="W5" s="305" t="s">
        <v>11</v>
      </c>
      <c r="X5" s="306"/>
      <c r="Y5" s="299" t="s">
        <v>5</v>
      </c>
      <c r="Z5" s="301" t="s">
        <v>11</v>
      </c>
      <c r="AA5" s="302"/>
      <c r="AB5" s="299" t="s">
        <v>5</v>
      </c>
      <c r="AC5" s="301" t="s">
        <v>11</v>
      </c>
      <c r="AD5" s="302"/>
      <c r="AE5" s="299" t="s">
        <v>5</v>
      </c>
      <c r="AF5" s="301" t="s">
        <v>11</v>
      </c>
      <c r="AG5" s="302"/>
      <c r="AH5" s="299" t="s">
        <v>5</v>
      </c>
      <c r="AI5" s="301" t="s">
        <v>11</v>
      </c>
      <c r="AJ5" s="302"/>
      <c r="AK5" s="312"/>
    </row>
    <row r="6" spans="1:37" ht="48.75" customHeight="1">
      <c r="A6" s="295"/>
      <c r="B6" s="295"/>
      <c r="C6" s="289"/>
      <c r="D6" s="295"/>
      <c r="E6" s="295"/>
      <c r="F6" s="309"/>
      <c r="G6" s="304"/>
      <c r="H6" s="116" t="s">
        <v>6</v>
      </c>
      <c r="I6" s="116" t="s">
        <v>7</v>
      </c>
      <c r="J6" s="304"/>
      <c r="K6" s="116" t="s">
        <v>6</v>
      </c>
      <c r="L6" s="116" t="s">
        <v>7</v>
      </c>
      <c r="M6" s="304"/>
      <c r="N6" s="116" t="s">
        <v>6</v>
      </c>
      <c r="O6" s="116" t="s">
        <v>7</v>
      </c>
      <c r="P6" s="304"/>
      <c r="Q6" s="116" t="s">
        <v>6</v>
      </c>
      <c r="R6" s="116" t="s">
        <v>7</v>
      </c>
      <c r="S6" s="304"/>
      <c r="T6" s="116" t="s">
        <v>6</v>
      </c>
      <c r="U6" s="116" t="s">
        <v>7</v>
      </c>
      <c r="V6" s="304"/>
      <c r="W6" s="116" t="s">
        <v>6</v>
      </c>
      <c r="X6" s="116" t="s">
        <v>7</v>
      </c>
      <c r="Y6" s="300"/>
      <c r="Z6" s="202" t="s">
        <v>6</v>
      </c>
      <c r="AA6" s="202" t="s">
        <v>7</v>
      </c>
      <c r="AB6" s="300"/>
      <c r="AC6" s="202" t="s">
        <v>6</v>
      </c>
      <c r="AD6" s="202" t="s">
        <v>7</v>
      </c>
      <c r="AE6" s="300"/>
      <c r="AF6" s="202" t="s">
        <v>6</v>
      </c>
      <c r="AG6" s="202" t="s">
        <v>7</v>
      </c>
      <c r="AH6" s="300"/>
      <c r="AI6" s="202" t="s">
        <v>6</v>
      </c>
      <c r="AJ6" s="202" t="s">
        <v>7</v>
      </c>
      <c r="AK6" s="313"/>
    </row>
    <row r="7" spans="1:41" ht="15">
      <c r="A7" s="92">
        <v>1</v>
      </c>
      <c r="B7" s="92" t="s">
        <v>13</v>
      </c>
      <c r="C7" s="95" t="s">
        <v>16</v>
      </c>
      <c r="D7" s="96">
        <v>21</v>
      </c>
      <c r="E7" s="96" t="s">
        <v>17</v>
      </c>
      <c r="F7" s="96">
        <v>98</v>
      </c>
      <c r="G7" s="107">
        <f aca="true" t="shared" si="0" ref="G7:G16">H7+I7</f>
        <v>2384.2</v>
      </c>
      <c r="H7" s="107">
        <v>1631</v>
      </c>
      <c r="I7" s="107">
        <v>753.2</v>
      </c>
      <c r="J7" s="107">
        <f aca="true" t="shared" si="1" ref="J7:J16">K7+L7</f>
        <v>2395.6</v>
      </c>
      <c r="K7" s="107">
        <v>1648.1</v>
      </c>
      <c r="L7" s="107">
        <v>747.5</v>
      </c>
      <c r="M7" s="107">
        <f aca="true" t="shared" si="2" ref="M7:M16">N7+O7</f>
        <v>2377.3</v>
      </c>
      <c r="N7" s="107">
        <v>1689</v>
      </c>
      <c r="O7" s="107">
        <v>688.3</v>
      </c>
      <c r="P7" s="107">
        <f aca="true" t="shared" si="3" ref="P7:P16">Q7+R7</f>
        <v>2326.1</v>
      </c>
      <c r="Q7" s="107">
        <v>1698.3</v>
      </c>
      <c r="R7" s="107">
        <v>627.8</v>
      </c>
      <c r="S7" s="107">
        <f aca="true" t="shared" si="4" ref="S7:S16">T7+U7</f>
        <v>2307.1</v>
      </c>
      <c r="T7" s="107">
        <v>1684</v>
      </c>
      <c r="U7" s="107">
        <v>623.1</v>
      </c>
      <c r="V7" s="208">
        <f aca="true" t="shared" si="5" ref="V7:V16">W7+X7</f>
        <v>2347.9</v>
      </c>
      <c r="W7" s="107">
        <v>1729.5</v>
      </c>
      <c r="X7" s="107">
        <v>618.4</v>
      </c>
      <c r="Y7" s="237">
        <f>Z7+AA7</f>
        <v>2314.6000000000004</v>
      </c>
      <c r="Z7" s="230">
        <v>1756.4</v>
      </c>
      <c r="AA7" s="230">
        <v>558.2</v>
      </c>
      <c r="AB7" s="237">
        <f>AC7+AD7</f>
        <v>2439.3</v>
      </c>
      <c r="AC7" s="230">
        <v>1893.6</v>
      </c>
      <c r="AD7" s="230">
        <v>545.7</v>
      </c>
      <c r="AE7" s="237">
        <f>AF7+AG7</f>
        <v>2556.1</v>
      </c>
      <c r="AF7" s="230">
        <v>2016.2</v>
      </c>
      <c r="AG7" s="230">
        <v>539.9</v>
      </c>
      <c r="AH7" s="237">
        <f>AI7+AJ7</f>
        <v>2457.7</v>
      </c>
      <c r="AI7" s="230">
        <v>1948.2</v>
      </c>
      <c r="AJ7" s="230">
        <v>509.5</v>
      </c>
      <c r="AK7" s="248">
        <f>AH7/F7</f>
        <v>25.078571428571426</v>
      </c>
      <c r="AM7" s="74"/>
      <c r="AN7" s="74"/>
      <c r="AO7" s="74"/>
    </row>
    <row r="8" spans="1:37" ht="15">
      <c r="A8" s="92">
        <f>A7+1</f>
        <v>2</v>
      </c>
      <c r="B8" s="92" t="s">
        <v>13</v>
      </c>
      <c r="C8" s="95" t="s">
        <v>19</v>
      </c>
      <c r="D8" s="96">
        <v>14</v>
      </c>
      <c r="E8" s="96"/>
      <c r="F8" s="96">
        <v>96</v>
      </c>
      <c r="G8" s="107">
        <f t="shared" si="0"/>
        <v>1992.1</v>
      </c>
      <c r="H8" s="107">
        <v>1034.3</v>
      </c>
      <c r="I8" s="107">
        <v>957.8</v>
      </c>
      <c r="J8" s="107">
        <f t="shared" si="1"/>
        <v>1999.6000000000001</v>
      </c>
      <c r="K8" s="107">
        <v>1037.9</v>
      </c>
      <c r="L8" s="107">
        <v>961.7</v>
      </c>
      <c r="M8" s="107">
        <f t="shared" si="2"/>
        <v>2044.8999999999999</v>
      </c>
      <c r="N8" s="107">
        <v>1091.1</v>
      </c>
      <c r="O8" s="107">
        <v>953.8</v>
      </c>
      <c r="P8" s="107">
        <f t="shared" si="3"/>
        <v>1979.3</v>
      </c>
      <c r="Q8" s="107">
        <v>1019.9</v>
      </c>
      <c r="R8" s="107">
        <v>959.4</v>
      </c>
      <c r="S8" s="107">
        <f t="shared" si="4"/>
        <v>1941.6</v>
      </c>
      <c r="T8" s="107">
        <v>1082.3</v>
      </c>
      <c r="U8" s="107">
        <v>859.3</v>
      </c>
      <c r="V8" s="107">
        <f t="shared" si="5"/>
        <v>1966.9</v>
      </c>
      <c r="W8" s="107">
        <v>1110.3</v>
      </c>
      <c r="X8" s="107">
        <v>856.6</v>
      </c>
      <c r="Y8" s="237">
        <f aca="true" t="shared" si="6" ref="Y8:Y16">Z8+AA8</f>
        <v>1994.4</v>
      </c>
      <c r="Z8" s="230">
        <v>1143.8</v>
      </c>
      <c r="AA8" s="230">
        <v>850.6</v>
      </c>
      <c r="AB8" s="237">
        <f aca="true" t="shared" si="7" ref="AB8:AB16">AC8+AD8</f>
        <v>2019.7</v>
      </c>
      <c r="AC8" s="230">
        <v>1186.9</v>
      </c>
      <c r="AD8" s="230">
        <v>832.8</v>
      </c>
      <c r="AE8" s="237">
        <f aca="true" t="shared" si="8" ref="AE8:AE16">AF8+AG8</f>
        <v>2079.5</v>
      </c>
      <c r="AF8" s="230">
        <v>1248.6</v>
      </c>
      <c r="AG8" s="230">
        <v>830.9</v>
      </c>
      <c r="AH8" s="237">
        <f aca="true" t="shared" si="9" ref="AH8:AH16">AI8+AJ8</f>
        <v>2064.2</v>
      </c>
      <c r="AI8" s="230">
        <v>1241</v>
      </c>
      <c r="AJ8" s="230">
        <v>823.2</v>
      </c>
      <c r="AK8" s="248">
        <f aca="true" t="shared" si="10" ref="AK8:AK16">AH8/F8</f>
        <v>21.50208333333333</v>
      </c>
    </row>
    <row r="9" spans="1:41" ht="15">
      <c r="A9" s="92">
        <f aca="true" t="shared" si="11" ref="A9:A16">A8+1</f>
        <v>3</v>
      </c>
      <c r="B9" s="92" t="s">
        <v>13</v>
      </c>
      <c r="C9" s="93" t="s">
        <v>14</v>
      </c>
      <c r="D9" s="92">
        <v>10</v>
      </c>
      <c r="E9" s="92"/>
      <c r="F9" s="92">
        <v>149</v>
      </c>
      <c r="G9" s="107">
        <f t="shared" si="0"/>
        <v>2890.8</v>
      </c>
      <c r="H9" s="107">
        <v>1448.9</v>
      </c>
      <c r="I9" s="107">
        <v>1441.9</v>
      </c>
      <c r="J9" s="107">
        <f t="shared" si="1"/>
        <v>2282.3</v>
      </c>
      <c r="K9" s="107">
        <v>1456.5</v>
      </c>
      <c r="L9" s="107">
        <v>825.8</v>
      </c>
      <c r="M9" s="107">
        <f t="shared" si="2"/>
        <v>2246.4</v>
      </c>
      <c r="N9" s="107">
        <v>1545.7</v>
      </c>
      <c r="O9" s="107">
        <v>700.7</v>
      </c>
      <c r="P9" s="107">
        <f t="shared" si="3"/>
        <v>2164.5</v>
      </c>
      <c r="Q9" s="107">
        <v>1518.1</v>
      </c>
      <c r="R9" s="107">
        <v>646.4</v>
      </c>
      <c r="S9" s="107">
        <f t="shared" si="4"/>
        <v>2121.6</v>
      </c>
      <c r="T9" s="107">
        <v>1499.6</v>
      </c>
      <c r="U9" s="107">
        <v>622</v>
      </c>
      <c r="V9" s="107">
        <f t="shared" si="5"/>
        <v>2117.4</v>
      </c>
      <c r="W9" s="107">
        <v>1516.4</v>
      </c>
      <c r="X9" s="107">
        <v>601</v>
      </c>
      <c r="Y9" s="237">
        <f t="shared" si="6"/>
        <v>2108.2</v>
      </c>
      <c r="Z9" s="230">
        <v>1518.1</v>
      </c>
      <c r="AA9" s="230">
        <v>590.1</v>
      </c>
      <c r="AB9" s="237">
        <f t="shared" si="7"/>
        <v>2047.1999999999998</v>
      </c>
      <c r="AC9" s="230">
        <v>1557.1</v>
      </c>
      <c r="AD9" s="230">
        <v>490.1</v>
      </c>
      <c r="AE9" s="237">
        <f t="shared" si="8"/>
        <v>2126.5</v>
      </c>
      <c r="AF9" s="230">
        <v>1637</v>
      </c>
      <c r="AG9" s="230">
        <v>489.5</v>
      </c>
      <c r="AH9" s="237">
        <f t="shared" si="9"/>
        <v>2112.9</v>
      </c>
      <c r="AI9" s="230">
        <v>1661.2</v>
      </c>
      <c r="AJ9" s="230">
        <v>451.7</v>
      </c>
      <c r="AK9" s="248">
        <f t="shared" si="10"/>
        <v>14.180536912751679</v>
      </c>
      <c r="AM9" s="101"/>
      <c r="AN9" s="101"/>
      <c r="AO9" s="101"/>
    </row>
    <row r="10" spans="1:41" ht="15">
      <c r="A10" s="92">
        <f t="shared" si="11"/>
        <v>4</v>
      </c>
      <c r="B10" s="92" t="s">
        <v>13</v>
      </c>
      <c r="C10" s="95" t="s">
        <v>116</v>
      </c>
      <c r="D10" s="96">
        <v>2</v>
      </c>
      <c r="E10" s="96"/>
      <c r="F10" s="96">
        <v>31</v>
      </c>
      <c r="G10" s="107">
        <f t="shared" si="0"/>
        <v>240</v>
      </c>
      <c r="H10" s="107">
        <v>240</v>
      </c>
      <c r="I10" s="107">
        <v>0</v>
      </c>
      <c r="J10" s="107">
        <f t="shared" si="1"/>
        <v>257.6</v>
      </c>
      <c r="K10" s="107">
        <v>257.6</v>
      </c>
      <c r="L10" s="107"/>
      <c r="M10" s="107">
        <f t="shared" si="2"/>
        <v>289.3</v>
      </c>
      <c r="N10" s="107">
        <v>289.3</v>
      </c>
      <c r="O10" s="107"/>
      <c r="P10" s="107">
        <f t="shared" si="3"/>
        <v>301.8</v>
      </c>
      <c r="Q10" s="107">
        <v>301.8</v>
      </c>
      <c r="R10" s="107"/>
      <c r="S10" s="107">
        <f t="shared" si="4"/>
        <v>321.1</v>
      </c>
      <c r="T10" s="107">
        <v>321.1</v>
      </c>
      <c r="U10" s="107">
        <v>0</v>
      </c>
      <c r="V10" s="107">
        <f t="shared" si="5"/>
        <v>344.1</v>
      </c>
      <c r="W10" s="107">
        <v>344.1</v>
      </c>
      <c r="X10" s="107"/>
      <c r="Y10" s="237">
        <f t="shared" si="6"/>
        <v>371</v>
      </c>
      <c r="Z10" s="230">
        <v>371</v>
      </c>
      <c r="AA10" s="230"/>
      <c r="AB10" s="237">
        <f t="shared" si="7"/>
        <v>340.2</v>
      </c>
      <c r="AC10" s="230">
        <v>340.2</v>
      </c>
      <c r="AD10" s="230"/>
      <c r="AE10" s="237">
        <f t="shared" si="8"/>
        <v>328.2</v>
      </c>
      <c r="AF10" s="230">
        <v>328.2</v>
      </c>
      <c r="AG10" s="230">
        <v>0</v>
      </c>
      <c r="AH10" s="237">
        <f t="shared" si="9"/>
        <v>309.6</v>
      </c>
      <c r="AI10" s="230">
        <v>309.6</v>
      </c>
      <c r="AJ10" s="230">
        <v>0</v>
      </c>
      <c r="AK10" s="248">
        <f t="shared" si="10"/>
        <v>9.98709677419355</v>
      </c>
      <c r="AM10" s="101"/>
      <c r="AN10" s="101"/>
      <c r="AO10" s="101"/>
    </row>
    <row r="11" spans="1:41" ht="15">
      <c r="A11" s="92">
        <f t="shared" si="11"/>
        <v>5</v>
      </c>
      <c r="B11" s="92" t="s">
        <v>13</v>
      </c>
      <c r="C11" s="95" t="s">
        <v>20</v>
      </c>
      <c r="D11" s="96">
        <v>7</v>
      </c>
      <c r="E11" s="96"/>
      <c r="F11" s="96">
        <v>177</v>
      </c>
      <c r="G11" s="107">
        <f t="shared" si="0"/>
        <v>1760.5</v>
      </c>
      <c r="H11" s="107">
        <v>1166.7</v>
      </c>
      <c r="I11" s="107">
        <v>593.8</v>
      </c>
      <c r="J11" s="107">
        <f t="shared" si="1"/>
        <v>1725.6</v>
      </c>
      <c r="K11" s="107">
        <v>1147.6</v>
      </c>
      <c r="L11" s="107">
        <v>578</v>
      </c>
      <c r="M11" s="107">
        <f t="shared" si="2"/>
        <v>1769.2</v>
      </c>
      <c r="N11" s="107">
        <v>1199.9</v>
      </c>
      <c r="O11" s="107">
        <v>569.3</v>
      </c>
      <c r="P11" s="107">
        <f t="shared" si="3"/>
        <v>1605.1999999999998</v>
      </c>
      <c r="Q11" s="107">
        <v>1049.5</v>
      </c>
      <c r="R11" s="107">
        <f>569.4-13.7</f>
        <v>555.6999999999999</v>
      </c>
      <c r="S11" s="107">
        <f t="shared" si="4"/>
        <v>1685.5</v>
      </c>
      <c r="T11" s="107">
        <v>1224.8</v>
      </c>
      <c r="U11" s="107">
        <v>460.7</v>
      </c>
      <c r="V11" s="107">
        <f t="shared" si="5"/>
        <v>1721.9</v>
      </c>
      <c r="W11" s="107">
        <v>1266.3</v>
      </c>
      <c r="X11" s="107">
        <v>455.6</v>
      </c>
      <c r="Y11" s="237">
        <f t="shared" si="6"/>
        <v>1740</v>
      </c>
      <c r="Z11" s="230">
        <v>1293.1</v>
      </c>
      <c r="AA11" s="230">
        <v>446.9</v>
      </c>
      <c r="AB11" s="237">
        <f t="shared" si="7"/>
        <v>1745.4</v>
      </c>
      <c r="AC11" s="230">
        <v>1342.9</v>
      </c>
      <c r="AD11" s="230">
        <v>402.5</v>
      </c>
      <c r="AE11" s="237">
        <f t="shared" si="8"/>
        <v>1757</v>
      </c>
      <c r="AF11" s="230">
        <v>1355.3</v>
      </c>
      <c r="AG11" s="230">
        <v>401.7</v>
      </c>
      <c r="AH11" s="237">
        <f t="shared" si="9"/>
        <v>1848.8999999999999</v>
      </c>
      <c r="AI11" s="230">
        <v>1407.1</v>
      </c>
      <c r="AJ11" s="230">
        <v>441.8</v>
      </c>
      <c r="AK11" s="248">
        <f t="shared" si="10"/>
        <v>10.445762711864406</v>
      </c>
      <c r="AM11" s="101"/>
      <c r="AN11" s="101"/>
      <c r="AO11" s="101"/>
    </row>
    <row r="12" spans="1:41" ht="15">
      <c r="A12" s="92">
        <f t="shared" si="11"/>
        <v>6</v>
      </c>
      <c r="B12" s="92" t="s">
        <v>13</v>
      </c>
      <c r="C12" s="93" t="s">
        <v>16</v>
      </c>
      <c r="D12" s="92">
        <v>19</v>
      </c>
      <c r="E12" s="92"/>
      <c r="F12" s="92">
        <v>58</v>
      </c>
      <c r="G12" s="107">
        <f t="shared" si="0"/>
        <v>1250</v>
      </c>
      <c r="H12" s="107">
        <v>594.7</v>
      </c>
      <c r="I12" s="107">
        <v>655.3</v>
      </c>
      <c r="J12" s="107">
        <f t="shared" si="1"/>
        <v>887.1</v>
      </c>
      <c r="K12" s="107">
        <v>604</v>
      </c>
      <c r="L12" s="107">
        <v>283.1</v>
      </c>
      <c r="M12" s="107">
        <f t="shared" si="2"/>
        <v>762.3</v>
      </c>
      <c r="N12" s="107">
        <v>621.9</v>
      </c>
      <c r="O12" s="107">
        <v>140.4</v>
      </c>
      <c r="P12" s="107">
        <f t="shared" si="3"/>
        <v>406</v>
      </c>
      <c r="Q12" s="107">
        <v>294.3</v>
      </c>
      <c r="R12" s="107">
        <v>111.7</v>
      </c>
      <c r="S12" s="107">
        <f t="shared" si="4"/>
        <v>461.8</v>
      </c>
      <c r="T12" s="107">
        <v>356.6</v>
      </c>
      <c r="U12" s="107">
        <v>105.2</v>
      </c>
      <c r="V12" s="107">
        <f t="shared" si="5"/>
        <v>495.8</v>
      </c>
      <c r="W12" s="107">
        <v>384</v>
      </c>
      <c r="X12" s="107">
        <v>111.8</v>
      </c>
      <c r="Y12" s="237">
        <f t="shared" si="6"/>
        <v>505.79999999999995</v>
      </c>
      <c r="Z12" s="230">
        <v>404.7</v>
      </c>
      <c r="AA12" s="230">
        <v>101.1</v>
      </c>
      <c r="AB12" s="237">
        <f t="shared" si="7"/>
        <v>493.8</v>
      </c>
      <c r="AC12" s="230">
        <v>420.8</v>
      </c>
      <c r="AD12" s="230">
        <v>73</v>
      </c>
      <c r="AE12" s="237">
        <f t="shared" si="8"/>
        <v>547.7</v>
      </c>
      <c r="AF12" s="230">
        <v>474.7</v>
      </c>
      <c r="AG12" s="230">
        <v>73</v>
      </c>
      <c r="AH12" s="237">
        <f t="shared" si="9"/>
        <v>612.5</v>
      </c>
      <c r="AI12" s="230">
        <v>527.6</v>
      </c>
      <c r="AJ12" s="230">
        <v>84.9</v>
      </c>
      <c r="AK12" s="248">
        <f t="shared" si="10"/>
        <v>10.560344827586206</v>
      </c>
      <c r="AM12" s="94"/>
      <c r="AN12" s="94"/>
      <c r="AO12" s="94"/>
    </row>
    <row r="13" spans="1:41" ht="15">
      <c r="A13" s="92">
        <f t="shared" si="11"/>
        <v>7</v>
      </c>
      <c r="B13" s="92" t="s">
        <v>13</v>
      </c>
      <c r="C13" s="93" t="s">
        <v>15</v>
      </c>
      <c r="D13" s="92">
        <v>7</v>
      </c>
      <c r="E13" s="92"/>
      <c r="F13" s="92">
        <v>70</v>
      </c>
      <c r="G13" s="107">
        <f t="shared" si="0"/>
        <v>995</v>
      </c>
      <c r="H13" s="107">
        <v>487.1</v>
      </c>
      <c r="I13" s="107">
        <v>507.9</v>
      </c>
      <c r="J13" s="107">
        <f t="shared" si="1"/>
        <v>711.3</v>
      </c>
      <c r="K13" s="107">
        <v>505.9</v>
      </c>
      <c r="L13" s="107">
        <v>205.4</v>
      </c>
      <c r="M13" s="107">
        <f t="shared" si="2"/>
        <v>770.6</v>
      </c>
      <c r="N13" s="107">
        <v>610.2</v>
      </c>
      <c r="O13" s="107">
        <v>160.4</v>
      </c>
      <c r="P13" s="107">
        <f t="shared" si="3"/>
        <v>499.79999999999995</v>
      </c>
      <c r="Q13" s="107">
        <v>374.2</v>
      </c>
      <c r="R13" s="107">
        <v>125.6</v>
      </c>
      <c r="S13" s="107">
        <f t="shared" si="4"/>
        <v>567.2</v>
      </c>
      <c r="T13" s="107">
        <v>453.8</v>
      </c>
      <c r="U13" s="107">
        <v>113.4</v>
      </c>
      <c r="V13" s="107">
        <f t="shared" si="5"/>
        <v>593.5</v>
      </c>
      <c r="W13" s="107">
        <v>480.3</v>
      </c>
      <c r="X13" s="107">
        <v>113.2</v>
      </c>
      <c r="Y13" s="237">
        <f t="shared" si="6"/>
        <v>606</v>
      </c>
      <c r="Z13" s="230">
        <v>493</v>
      </c>
      <c r="AA13" s="230">
        <v>113</v>
      </c>
      <c r="AB13" s="237">
        <f t="shared" si="7"/>
        <v>579.7</v>
      </c>
      <c r="AC13" s="230">
        <v>525</v>
      </c>
      <c r="AD13" s="230">
        <v>54.7</v>
      </c>
      <c r="AE13" s="237">
        <f t="shared" si="8"/>
        <v>615.9</v>
      </c>
      <c r="AF13" s="230">
        <v>561.4</v>
      </c>
      <c r="AG13" s="230">
        <v>54.5</v>
      </c>
      <c r="AH13" s="237">
        <f t="shared" si="9"/>
        <v>578</v>
      </c>
      <c r="AI13" s="230">
        <v>563.3</v>
      </c>
      <c r="AJ13" s="230">
        <v>14.7</v>
      </c>
      <c r="AK13" s="248">
        <f t="shared" si="10"/>
        <v>8.257142857142858</v>
      </c>
      <c r="AM13" s="101"/>
      <c r="AN13" s="101"/>
      <c r="AO13" s="101"/>
    </row>
    <row r="14" spans="1:41" ht="15">
      <c r="A14" s="92">
        <f t="shared" si="11"/>
        <v>8</v>
      </c>
      <c r="B14" s="92" t="s">
        <v>13</v>
      </c>
      <c r="C14" s="95" t="s">
        <v>16</v>
      </c>
      <c r="D14" s="96">
        <v>33</v>
      </c>
      <c r="E14" s="96" t="s">
        <v>18</v>
      </c>
      <c r="F14" s="96">
        <v>79</v>
      </c>
      <c r="G14" s="107">
        <f t="shared" si="0"/>
        <v>978.4</v>
      </c>
      <c r="H14" s="107">
        <v>540.3</v>
      </c>
      <c r="I14" s="107">
        <v>438.1</v>
      </c>
      <c r="J14" s="107">
        <f t="shared" si="1"/>
        <v>691.7</v>
      </c>
      <c r="K14" s="107">
        <v>546</v>
      </c>
      <c r="L14" s="107">
        <v>145.7</v>
      </c>
      <c r="M14" s="107">
        <f t="shared" si="2"/>
        <v>702.4</v>
      </c>
      <c r="N14" s="107">
        <v>603.1</v>
      </c>
      <c r="O14" s="107">
        <v>99.3</v>
      </c>
      <c r="P14" s="107">
        <f t="shared" si="3"/>
        <v>607.7</v>
      </c>
      <c r="Q14" s="107">
        <v>563.6</v>
      </c>
      <c r="R14" s="107">
        <v>44.1</v>
      </c>
      <c r="S14" s="107">
        <f t="shared" si="4"/>
        <v>624.1</v>
      </c>
      <c r="T14" s="107">
        <v>584.2</v>
      </c>
      <c r="U14" s="107">
        <v>39.9</v>
      </c>
      <c r="V14" s="107">
        <f t="shared" si="5"/>
        <v>662.8000000000001</v>
      </c>
      <c r="W14" s="107">
        <v>620.2</v>
      </c>
      <c r="X14" s="107">
        <v>42.6</v>
      </c>
      <c r="Y14" s="237">
        <f t="shared" si="6"/>
        <v>658.1</v>
      </c>
      <c r="Z14" s="230">
        <v>640.7</v>
      </c>
      <c r="AA14" s="230">
        <v>17.4</v>
      </c>
      <c r="AB14" s="237">
        <f t="shared" si="7"/>
        <v>681.6999999999999</v>
      </c>
      <c r="AC14" s="230">
        <v>664.3</v>
      </c>
      <c r="AD14" s="230">
        <v>17.4</v>
      </c>
      <c r="AE14" s="237">
        <f t="shared" si="8"/>
        <v>801.7</v>
      </c>
      <c r="AF14" s="230">
        <v>784.6</v>
      </c>
      <c r="AG14" s="230">
        <v>17.1</v>
      </c>
      <c r="AH14" s="237">
        <f t="shared" si="9"/>
        <v>700.2</v>
      </c>
      <c r="AI14" s="230">
        <v>689.6</v>
      </c>
      <c r="AJ14" s="230">
        <v>10.6</v>
      </c>
      <c r="AK14" s="248">
        <f t="shared" si="10"/>
        <v>8.863291139240507</v>
      </c>
      <c r="AM14" s="94"/>
      <c r="AN14" s="94"/>
      <c r="AO14" s="94"/>
    </row>
    <row r="15" spans="1:41" ht="15">
      <c r="A15" s="92">
        <f t="shared" si="11"/>
        <v>9</v>
      </c>
      <c r="B15" s="92" t="s">
        <v>13</v>
      </c>
      <c r="C15" s="95" t="s">
        <v>16</v>
      </c>
      <c r="D15" s="96">
        <v>35</v>
      </c>
      <c r="E15" s="96" t="s">
        <v>18</v>
      </c>
      <c r="F15" s="96">
        <v>99</v>
      </c>
      <c r="G15" s="107">
        <f t="shared" si="0"/>
        <v>1088.8</v>
      </c>
      <c r="H15" s="107">
        <v>498.8</v>
      </c>
      <c r="I15" s="107">
        <v>590</v>
      </c>
      <c r="J15" s="107">
        <f t="shared" si="1"/>
        <v>681.8</v>
      </c>
      <c r="K15" s="107">
        <v>510.1</v>
      </c>
      <c r="L15" s="107">
        <v>171.7</v>
      </c>
      <c r="M15" s="107">
        <f t="shared" si="2"/>
        <v>676.6999999999999</v>
      </c>
      <c r="N15" s="107">
        <v>587.9</v>
      </c>
      <c r="O15" s="107">
        <v>88.8</v>
      </c>
      <c r="P15" s="107">
        <f t="shared" si="3"/>
        <v>603.3000000000001</v>
      </c>
      <c r="Q15" s="107">
        <v>536.7</v>
      </c>
      <c r="R15" s="107">
        <v>66.6</v>
      </c>
      <c r="S15" s="107">
        <f t="shared" si="4"/>
        <v>673.0999999999999</v>
      </c>
      <c r="T15" s="107">
        <v>588.3</v>
      </c>
      <c r="U15" s="107">
        <v>84.8</v>
      </c>
      <c r="V15" s="107">
        <f t="shared" si="5"/>
        <v>743.8000000000001</v>
      </c>
      <c r="W15" s="107">
        <v>658.7</v>
      </c>
      <c r="X15" s="107">
        <v>85.1</v>
      </c>
      <c r="Y15" s="237">
        <f t="shared" si="6"/>
        <v>763.5</v>
      </c>
      <c r="Z15" s="230">
        <v>695.1</v>
      </c>
      <c r="AA15" s="230">
        <v>68.4</v>
      </c>
      <c r="AB15" s="237">
        <f t="shared" si="7"/>
        <v>747.9</v>
      </c>
      <c r="AC15" s="230">
        <v>682.6</v>
      </c>
      <c r="AD15" s="230">
        <v>65.3</v>
      </c>
      <c r="AE15" s="237">
        <f t="shared" si="8"/>
        <v>787</v>
      </c>
      <c r="AF15" s="230">
        <v>721.7</v>
      </c>
      <c r="AG15" s="230">
        <v>65.3</v>
      </c>
      <c r="AH15" s="237">
        <f t="shared" si="9"/>
        <v>715.6999999999999</v>
      </c>
      <c r="AI15" s="230">
        <v>656.4</v>
      </c>
      <c r="AJ15" s="230">
        <v>59.3</v>
      </c>
      <c r="AK15" s="248">
        <f t="shared" si="10"/>
        <v>7.229292929292929</v>
      </c>
      <c r="AM15" s="101"/>
      <c r="AN15" s="101"/>
      <c r="AO15" s="101"/>
    </row>
    <row r="16" spans="1:41" ht="15">
      <c r="A16" s="92">
        <f t="shared" si="11"/>
        <v>10</v>
      </c>
      <c r="B16" s="92" t="s">
        <v>13</v>
      </c>
      <c r="C16" s="93" t="s">
        <v>14</v>
      </c>
      <c r="D16" s="92">
        <v>8</v>
      </c>
      <c r="E16" s="92"/>
      <c r="F16" s="92">
        <v>227</v>
      </c>
      <c r="G16" s="107">
        <f t="shared" si="0"/>
        <v>2443</v>
      </c>
      <c r="H16" s="107">
        <f>1293.1-60.8</f>
        <v>1232.3</v>
      </c>
      <c r="I16" s="107">
        <f>1192.9+17.8</f>
        <v>1210.7</v>
      </c>
      <c r="J16" s="107">
        <f t="shared" si="1"/>
        <v>1787</v>
      </c>
      <c r="K16" s="107">
        <v>1228.3</v>
      </c>
      <c r="L16" s="107">
        <f>551.5+7.2</f>
        <v>558.7</v>
      </c>
      <c r="M16" s="107">
        <f t="shared" si="2"/>
        <v>1720.3999999999999</v>
      </c>
      <c r="N16" s="107">
        <f>1369.1+14.1</f>
        <v>1383.1999999999998</v>
      </c>
      <c r="O16" s="107">
        <f>284.1+53.1</f>
        <v>337.20000000000005</v>
      </c>
      <c r="P16" s="107">
        <f t="shared" si="3"/>
        <v>1469.7</v>
      </c>
      <c r="Q16" s="107">
        <v>1320.9</v>
      </c>
      <c r="R16" s="107">
        <v>148.8</v>
      </c>
      <c r="S16" s="107">
        <f t="shared" si="4"/>
        <v>1493.8999999999999</v>
      </c>
      <c r="T16" s="107">
        <v>1351.8</v>
      </c>
      <c r="U16" s="107">
        <v>142.1</v>
      </c>
      <c r="V16" s="107">
        <f t="shared" si="5"/>
        <v>1537.6000000000001</v>
      </c>
      <c r="W16" s="107">
        <f>1384.7+11.7</f>
        <v>1396.4</v>
      </c>
      <c r="X16" s="107">
        <v>141.2</v>
      </c>
      <c r="Y16" s="237">
        <f t="shared" si="6"/>
        <v>1518.7</v>
      </c>
      <c r="Z16" s="230">
        <v>1423.5</v>
      </c>
      <c r="AA16" s="230">
        <v>95.2</v>
      </c>
      <c r="AB16" s="237">
        <f t="shared" si="7"/>
        <v>1569.5</v>
      </c>
      <c r="AC16" s="230">
        <v>1480.2</v>
      </c>
      <c r="AD16" s="230">
        <v>89.3</v>
      </c>
      <c r="AE16" s="237">
        <f t="shared" si="8"/>
        <v>1685.1</v>
      </c>
      <c r="AF16" s="230">
        <v>1595.8</v>
      </c>
      <c r="AG16" s="230">
        <v>89.3</v>
      </c>
      <c r="AH16" s="237">
        <f t="shared" si="9"/>
        <v>1664.7</v>
      </c>
      <c r="AI16" s="230">
        <v>1598</v>
      </c>
      <c r="AJ16" s="230">
        <v>66.7</v>
      </c>
      <c r="AK16" s="248">
        <f t="shared" si="10"/>
        <v>7.333480176211454</v>
      </c>
      <c r="AM16" s="101"/>
      <c r="AN16" s="101"/>
      <c r="AO16" s="101"/>
    </row>
    <row r="17" spans="1:41" s="5" customFormat="1" ht="15">
      <c r="A17" s="3"/>
      <c r="B17" s="3" t="s">
        <v>8</v>
      </c>
      <c r="C17" s="97"/>
      <c r="D17" s="59"/>
      <c r="E17" s="59"/>
      <c r="F17" s="98">
        <f aca="true" t="shared" si="12" ref="F17:L17">SUM(F7:F16)</f>
        <v>1084</v>
      </c>
      <c r="G17" s="108">
        <f t="shared" si="12"/>
        <v>16022.799999999997</v>
      </c>
      <c r="H17" s="108">
        <f t="shared" si="12"/>
        <v>8874.1</v>
      </c>
      <c r="I17" s="108">
        <f t="shared" si="12"/>
        <v>7148.7</v>
      </c>
      <c r="J17" s="108">
        <f t="shared" si="12"/>
        <v>13419.6</v>
      </c>
      <c r="K17" s="108">
        <f t="shared" si="12"/>
        <v>8942</v>
      </c>
      <c r="L17" s="108">
        <f t="shared" si="12"/>
        <v>4477.599999999999</v>
      </c>
      <c r="M17" s="108">
        <f aca="true" t="shared" si="13" ref="M17:R17">SUM(M7:M16)</f>
        <v>13359.5</v>
      </c>
      <c r="N17" s="108">
        <f t="shared" si="13"/>
        <v>9621.3</v>
      </c>
      <c r="O17" s="108">
        <f t="shared" si="13"/>
        <v>3738.2000000000007</v>
      </c>
      <c r="P17" s="108">
        <f t="shared" si="13"/>
        <v>11963.4</v>
      </c>
      <c r="Q17" s="108">
        <f t="shared" si="13"/>
        <v>8677.3</v>
      </c>
      <c r="R17" s="108">
        <f t="shared" si="13"/>
        <v>3286.0999999999995</v>
      </c>
      <c r="S17" s="108">
        <f aca="true" t="shared" si="14" ref="S17:AD17">SUM(S7:S16)</f>
        <v>12197</v>
      </c>
      <c r="T17" s="108">
        <f t="shared" si="14"/>
        <v>9146.5</v>
      </c>
      <c r="U17" s="108">
        <f t="shared" si="14"/>
        <v>3050.5</v>
      </c>
      <c r="V17" s="108">
        <f t="shared" si="14"/>
        <v>12531.699999999999</v>
      </c>
      <c r="W17" s="108">
        <f t="shared" si="14"/>
        <v>9506.2</v>
      </c>
      <c r="X17" s="108">
        <f t="shared" si="14"/>
        <v>3025.4999999999995</v>
      </c>
      <c r="Y17" s="108">
        <f>SUM(Y7:Y16)</f>
        <v>12580.300000000001</v>
      </c>
      <c r="Z17" s="108">
        <f>SUM(Z7:Z16)</f>
        <v>9739.4</v>
      </c>
      <c r="AA17" s="108">
        <f>SUM(AA7:AA16)</f>
        <v>2840.9</v>
      </c>
      <c r="AB17" s="108">
        <f t="shared" si="14"/>
        <v>12664.4</v>
      </c>
      <c r="AC17" s="108">
        <f>SUM(AC7:AC16)</f>
        <v>10093.600000000002</v>
      </c>
      <c r="AD17" s="108">
        <f t="shared" si="14"/>
        <v>2570.8</v>
      </c>
      <c r="AE17" s="108">
        <f aca="true" t="shared" si="15" ref="AE17:AJ17">SUM(AE7:AE16)</f>
        <v>13284.7</v>
      </c>
      <c r="AF17" s="108">
        <f t="shared" si="15"/>
        <v>10723.5</v>
      </c>
      <c r="AG17" s="108">
        <f t="shared" si="15"/>
        <v>2561.2000000000003</v>
      </c>
      <c r="AH17" s="108">
        <f t="shared" si="15"/>
        <v>13064.400000000001</v>
      </c>
      <c r="AI17" s="108">
        <f t="shared" si="15"/>
        <v>10602</v>
      </c>
      <c r="AJ17" s="108">
        <f t="shared" si="15"/>
        <v>2462.4</v>
      </c>
      <c r="AK17" s="109"/>
      <c r="AM17" s="101"/>
      <c r="AN17" s="101"/>
      <c r="AO17" s="101"/>
    </row>
    <row r="18" spans="1:41" ht="15">
      <c r="A18" s="307" t="s">
        <v>95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M18" s="101"/>
      <c r="AN18" s="101"/>
      <c r="AO18" s="101"/>
    </row>
    <row r="19" spans="1:37" s="100" customFormat="1" ht="15">
      <c r="A19" s="92">
        <v>1</v>
      </c>
      <c r="B19" s="99" t="s">
        <v>13</v>
      </c>
      <c r="C19" s="95" t="s">
        <v>21</v>
      </c>
      <c r="D19" s="96">
        <v>6</v>
      </c>
      <c r="E19" s="96"/>
      <c r="F19" s="96">
        <v>12</v>
      </c>
      <c r="G19" s="110">
        <f aca="true" t="shared" si="16" ref="G19:G43">H19+I19</f>
        <v>68.2</v>
      </c>
      <c r="H19" s="110">
        <v>25.7</v>
      </c>
      <c r="I19" s="110">
        <v>42.5</v>
      </c>
      <c r="J19" s="110">
        <f aca="true" t="shared" si="17" ref="J19:J43">K19+L19</f>
        <v>68.2</v>
      </c>
      <c r="K19" s="110">
        <v>25.7</v>
      </c>
      <c r="L19" s="110">
        <v>42.5</v>
      </c>
      <c r="M19" s="110">
        <f aca="true" t="shared" si="18" ref="M19:M43">N19+O19</f>
        <v>68.2</v>
      </c>
      <c r="N19" s="110">
        <v>25.7</v>
      </c>
      <c r="O19" s="110">
        <v>42.5</v>
      </c>
      <c r="P19" s="110">
        <f aca="true" t="shared" si="19" ref="P19:P43">Q19+R19</f>
        <v>68.7</v>
      </c>
      <c r="Q19" s="111">
        <v>26.2</v>
      </c>
      <c r="R19" s="111">
        <v>42.5</v>
      </c>
      <c r="S19" s="110">
        <f aca="true" t="shared" si="20" ref="S19:S43">T19+U19</f>
        <v>68.7</v>
      </c>
      <c r="T19" s="111">
        <v>26.2</v>
      </c>
      <c r="U19" s="111">
        <v>42.5</v>
      </c>
      <c r="V19" s="110">
        <f aca="true" t="shared" si="21" ref="V19:V43">W19+X19</f>
        <v>68.7</v>
      </c>
      <c r="W19" s="111">
        <v>26.2</v>
      </c>
      <c r="X19" s="111">
        <v>42.5</v>
      </c>
      <c r="Y19" s="239">
        <f>Z19+AA19</f>
        <v>68.7</v>
      </c>
      <c r="Z19" s="231">
        <v>26.2</v>
      </c>
      <c r="AA19" s="231">
        <v>42.5</v>
      </c>
      <c r="AB19" s="239">
        <f>AC19+AD19</f>
        <v>68.2</v>
      </c>
      <c r="AC19" s="231">
        <v>25.7</v>
      </c>
      <c r="AD19" s="231">
        <v>42.5</v>
      </c>
      <c r="AE19" s="231">
        <f>AF19+AG19</f>
        <v>68.2</v>
      </c>
      <c r="AF19" s="231">
        <v>25.7</v>
      </c>
      <c r="AG19" s="231">
        <v>42.5</v>
      </c>
      <c r="AH19" s="231">
        <f>AI19+AJ19</f>
        <v>68.2</v>
      </c>
      <c r="AI19" s="231">
        <v>25.7</v>
      </c>
      <c r="AJ19" s="231">
        <v>42.5</v>
      </c>
      <c r="AK19" s="238">
        <f>AH19/F19</f>
        <v>5.683333333333334</v>
      </c>
    </row>
    <row r="20" spans="1:37" s="100" customFormat="1" ht="15">
      <c r="A20" s="92">
        <f aca="true" t="shared" si="22" ref="A20:A44">A19+1</f>
        <v>2</v>
      </c>
      <c r="B20" s="99" t="s">
        <v>13</v>
      </c>
      <c r="C20" s="95" t="s">
        <v>22</v>
      </c>
      <c r="D20" s="96">
        <v>12</v>
      </c>
      <c r="E20" s="96"/>
      <c r="F20" s="96">
        <v>8</v>
      </c>
      <c r="G20" s="110">
        <f t="shared" si="16"/>
        <v>65.5</v>
      </c>
      <c r="H20" s="110">
        <v>64.7</v>
      </c>
      <c r="I20" s="110">
        <v>0.8</v>
      </c>
      <c r="J20" s="110">
        <f t="shared" si="17"/>
        <v>65.3</v>
      </c>
      <c r="K20" s="110">
        <v>64.5</v>
      </c>
      <c r="L20" s="110">
        <v>0.8</v>
      </c>
      <c r="M20" s="110">
        <f t="shared" si="18"/>
        <v>62.5</v>
      </c>
      <c r="N20" s="110">
        <v>61.7</v>
      </c>
      <c r="O20" s="110">
        <v>0.8</v>
      </c>
      <c r="P20" s="110">
        <f t="shared" si="19"/>
        <v>62.5</v>
      </c>
      <c r="Q20" s="111">
        <v>61.7</v>
      </c>
      <c r="R20" s="111">
        <v>0.8</v>
      </c>
      <c r="S20" s="110">
        <f t="shared" si="20"/>
        <v>69</v>
      </c>
      <c r="T20" s="111">
        <v>66.4</v>
      </c>
      <c r="U20" s="111">
        <v>2.6</v>
      </c>
      <c r="V20" s="110">
        <f t="shared" si="21"/>
        <v>68.80000000000001</v>
      </c>
      <c r="W20" s="111">
        <v>66.4</v>
      </c>
      <c r="X20" s="111">
        <v>2.4</v>
      </c>
      <c r="Y20" s="239">
        <f aca="true" t="shared" si="23" ref="Y20:Y44">Z20+AA20</f>
        <v>67.4</v>
      </c>
      <c r="Z20" s="231">
        <v>66.4</v>
      </c>
      <c r="AA20" s="231">
        <v>1</v>
      </c>
      <c r="AB20" s="239">
        <f aca="true" t="shared" si="24" ref="AB20:AB44">AC20+AD20</f>
        <v>67.4</v>
      </c>
      <c r="AC20" s="231">
        <v>66.4</v>
      </c>
      <c r="AD20" s="231">
        <v>1</v>
      </c>
      <c r="AE20" s="231">
        <f aca="true" t="shared" si="25" ref="AE20:AE43">AF20+AG20</f>
        <v>61.2</v>
      </c>
      <c r="AF20" s="231">
        <v>60.2</v>
      </c>
      <c r="AG20" s="231">
        <v>1</v>
      </c>
      <c r="AH20" s="231">
        <f aca="true" t="shared" si="26" ref="AH20:AH43">AI20+AJ20</f>
        <v>57.7</v>
      </c>
      <c r="AI20" s="231">
        <v>56.7</v>
      </c>
      <c r="AJ20" s="231">
        <v>1</v>
      </c>
      <c r="AK20" s="238">
        <f aca="true" t="shared" si="27" ref="AK20:AK44">AH20/F20</f>
        <v>7.2125</v>
      </c>
    </row>
    <row r="21" spans="1:37" s="100" customFormat="1" ht="15">
      <c r="A21" s="92">
        <f t="shared" si="22"/>
        <v>3</v>
      </c>
      <c r="B21" s="99" t="s">
        <v>13</v>
      </c>
      <c r="C21" s="95" t="s">
        <v>22</v>
      </c>
      <c r="D21" s="96">
        <v>14</v>
      </c>
      <c r="E21" s="96"/>
      <c r="F21" s="96">
        <v>8</v>
      </c>
      <c r="G21" s="110">
        <f t="shared" si="16"/>
        <v>20.4</v>
      </c>
      <c r="H21" s="110">
        <v>20.4</v>
      </c>
      <c r="I21" s="110">
        <v>0</v>
      </c>
      <c r="J21" s="110">
        <f t="shared" si="17"/>
        <v>4</v>
      </c>
      <c r="K21" s="110">
        <v>4</v>
      </c>
      <c r="L21" s="110"/>
      <c r="M21" s="110">
        <f t="shared" si="18"/>
        <v>20.4</v>
      </c>
      <c r="N21" s="110">
        <v>20.4</v>
      </c>
      <c r="O21" s="110">
        <v>0</v>
      </c>
      <c r="P21" s="110">
        <f t="shared" si="19"/>
        <v>20.4</v>
      </c>
      <c r="Q21" s="111">
        <v>20.4</v>
      </c>
      <c r="R21" s="111"/>
      <c r="S21" s="110">
        <f t="shared" si="20"/>
        <v>21.8</v>
      </c>
      <c r="T21" s="111">
        <v>21.8</v>
      </c>
      <c r="U21" s="111"/>
      <c r="V21" s="110">
        <f t="shared" si="21"/>
        <v>21.8</v>
      </c>
      <c r="W21" s="111">
        <v>21.8</v>
      </c>
      <c r="X21" s="111"/>
      <c r="Y21" s="239">
        <f t="shared" si="23"/>
        <v>21.8</v>
      </c>
      <c r="Z21" s="231">
        <v>21.8</v>
      </c>
      <c r="AA21" s="231"/>
      <c r="AB21" s="239">
        <f t="shared" si="24"/>
        <v>21.8</v>
      </c>
      <c r="AC21" s="231">
        <v>21.8</v>
      </c>
      <c r="AD21" s="231"/>
      <c r="AE21" s="231">
        <f t="shared" si="25"/>
        <v>21.8</v>
      </c>
      <c r="AF21" s="231">
        <v>21.8</v>
      </c>
      <c r="AG21" s="231">
        <v>0</v>
      </c>
      <c r="AH21" s="231">
        <f t="shared" si="26"/>
        <v>21.7</v>
      </c>
      <c r="AI21" s="231">
        <v>21.7</v>
      </c>
      <c r="AJ21" s="231">
        <v>0</v>
      </c>
      <c r="AK21" s="238">
        <f t="shared" si="27"/>
        <v>2.7125</v>
      </c>
    </row>
    <row r="22" spans="1:37" ht="15">
      <c r="A22" s="92">
        <f t="shared" si="22"/>
        <v>4</v>
      </c>
      <c r="B22" s="92" t="s">
        <v>13</v>
      </c>
      <c r="C22" s="95" t="s">
        <v>38</v>
      </c>
      <c r="D22" s="96">
        <v>20</v>
      </c>
      <c r="E22" s="96"/>
      <c r="F22" s="96">
        <v>72</v>
      </c>
      <c r="G22" s="110">
        <f t="shared" si="16"/>
        <v>464.5</v>
      </c>
      <c r="H22" s="107">
        <v>198</v>
      </c>
      <c r="I22" s="107">
        <v>266.5</v>
      </c>
      <c r="J22" s="110">
        <f t="shared" si="17"/>
        <v>452.29999999999995</v>
      </c>
      <c r="K22" s="107">
        <v>195.4</v>
      </c>
      <c r="L22" s="107">
        <v>256.9</v>
      </c>
      <c r="M22" s="110">
        <f t="shared" si="18"/>
        <v>446.6</v>
      </c>
      <c r="N22" s="107">
        <v>194.3</v>
      </c>
      <c r="O22" s="107">
        <v>252.3</v>
      </c>
      <c r="P22" s="110">
        <f t="shared" si="19"/>
        <v>432.20000000000005</v>
      </c>
      <c r="Q22" s="107">
        <v>191.3</v>
      </c>
      <c r="R22" s="107">
        <v>240.9</v>
      </c>
      <c r="S22" s="110">
        <f t="shared" si="20"/>
        <v>443.20000000000005</v>
      </c>
      <c r="T22" s="107">
        <v>196.8</v>
      </c>
      <c r="U22" s="107">
        <v>246.4</v>
      </c>
      <c r="V22" s="110">
        <f t="shared" si="21"/>
        <v>443.20000000000005</v>
      </c>
      <c r="W22" s="107">
        <v>196.8</v>
      </c>
      <c r="X22" s="107">
        <v>246.4</v>
      </c>
      <c r="Y22" s="239">
        <f t="shared" si="23"/>
        <v>440.3</v>
      </c>
      <c r="Z22" s="230">
        <v>193.8</v>
      </c>
      <c r="AA22" s="230">
        <v>246.5</v>
      </c>
      <c r="AB22" s="239">
        <f t="shared" si="24"/>
        <v>406.6</v>
      </c>
      <c r="AC22" s="230">
        <v>176.8</v>
      </c>
      <c r="AD22" s="230">
        <v>229.8</v>
      </c>
      <c r="AE22" s="231">
        <f t="shared" si="25"/>
        <v>406.6</v>
      </c>
      <c r="AF22" s="230">
        <v>176.8</v>
      </c>
      <c r="AG22" s="230">
        <v>229.8</v>
      </c>
      <c r="AH22" s="231">
        <f t="shared" si="26"/>
        <v>406.6</v>
      </c>
      <c r="AI22" s="230">
        <v>176.8</v>
      </c>
      <c r="AJ22" s="230">
        <v>229.8</v>
      </c>
      <c r="AK22" s="238">
        <f t="shared" si="27"/>
        <v>5.647222222222222</v>
      </c>
    </row>
    <row r="23" spans="1:37" s="100" customFormat="1" ht="15">
      <c r="A23" s="92">
        <f t="shared" si="22"/>
        <v>5</v>
      </c>
      <c r="B23" s="99" t="s">
        <v>13</v>
      </c>
      <c r="C23" s="95" t="s">
        <v>23</v>
      </c>
      <c r="D23" s="96">
        <v>3</v>
      </c>
      <c r="E23" s="96"/>
      <c r="F23" s="96">
        <v>8</v>
      </c>
      <c r="G23" s="110">
        <f t="shared" si="16"/>
        <v>5.1000000000000005</v>
      </c>
      <c r="H23" s="110">
        <v>4.4</v>
      </c>
      <c r="I23" s="110">
        <v>0.7</v>
      </c>
      <c r="J23" s="110">
        <f t="shared" si="17"/>
        <v>5.1000000000000005</v>
      </c>
      <c r="K23" s="110">
        <v>4.4</v>
      </c>
      <c r="L23" s="110">
        <v>0.7</v>
      </c>
      <c r="M23" s="110">
        <f t="shared" si="18"/>
        <v>5.1000000000000005</v>
      </c>
      <c r="N23" s="110">
        <v>4.4</v>
      </c>
      <c r="O23" s="110">
        <v>0.7</v>
      </c>
      <c r="P23" s="110">
        <f t="shared" si="19"/>
        <v>5.1000000000000005</v>
      </c>
      <c r="Q23" s="111">
        <v>4.4</v>
      </c>
      <c r="R23" s="111">
        <v>0.7</v>
      </c>
      <c r="S23" s="110">
        <f t="shared" si="20"/>
        <v>7.1</v>
      </c>
      <c r="T23" s="111">
        <v>6.3</v>
      </c>
      <c r="U23" s="111">
        <v>0.8</v>
      </c>
      <c r="V23" s="110">
        <f t="shared" si="21"/>
        <v>7.1</v>
      </c>
      <c r="W23" s="111">
        <v>6.3</v>
      </c>
      <c r="X23" s="111">
        <v>0.8</v>
      </c>
      <c r="Y23" s="239">
        <f t="shared" si="23"/>
        <v>7.1</v>
      </c>
      <c r="Z23" s="231">
        <v>6.3</v>
      </c>
      <c r="AA23" s="231">
        <v>0.8</v>
      </c>
      <c r="AB23" s="239">
        <f t="shared" si="24"/>
        <v>7.1</v>
      </c>
      <c r="AC23" s="231">
        <v>6.3</v>
      </c>
      <c r="AD23" s="231">
        <v>0.8</v>
      </c>
      <c r="AE23" s="231">
        <f t="shared" si="25"/>
        <v>7.1</v>
      </c>
      <c r="AF23" s="231">
        <v>6.3</v>
      </c>
      <c r="AG23" s="231">
        <v>0.8</v>
      </c>
      <c r="AH23" s="231">
        <f t="shared" si="26"/>
        <v>7.1</v>
      </c>
      <c r="AI23" s="231">
        <v>6.3</v>
      </c>
      <c r="AJ23" s="231">
        <v>0.8</v>
      </c>
      <c r="AK23" s="238">
        <f t="shared" si="27"/>
        <v>0.8875</v>
      </c>
    </row>
    <row r="24" spans="1:37" ht="15">
      <c r="A24" s="92">
        <f t="shared" si="22"/>
        <v>6</v>
      </c>
      <c r="B24" s="92" t="s">
        <v>13</v>
      </c>
      <c r="C24" s="95" t="s">
        <v>24</v>
      </c>
      <c r="D24" s="96">
        <v>20</v>
      </c>
      <c r="E24" s="96"/>
      <c r="F24" s="96">
        <v>24</v>
      </c>
      <c r="G24" s="110">
        <f t="shared" si="16"/>
        <v>159.5</v>
      </c>
      <c r="H24" s="107">
        <v>45.6</v>
      </c>
      <c r="I24" s="107">
        <v>113.9</v>
      </c>
      <c r="J24" s="110">
        <f t="shared" si="17"/>
        <v>159.5</v>
      </c>
      <c r="K24" s="107">
        <v>45.6</v>
      </c>
      <c r="L24" s="107">
        <v>113.9</v>
      </c>
      <c r="M24" s="110">
        <f t="shared" si="18"/>
        <v>159.5</v>
      </c>
      <c r="N24" s="107">
        <v>45.6</v>
      </c>
      <c r="O24" s="107">
        <v>113.9</v>
      </c>
      <c r="P24" s="110">
        <f t="shared" si="19"/>
        <v>156.9</v>
      </c>
      <c r="Q24" s="107">
        <v>43</v>
      </c>
      <c r="R24" s="107">
        <v>113.9</v>
      </c>
      <c r="S24" s="110">
        <f t="shared" si="20"/>
        <v>153.7</v>
      </c>
      <c r="T24" s="107">
        <v>39.8</v>
      </c>
      <c r="U24" s="107">
        <v>113.9</v>
      </c>
      <c r="V24" s="110">
        <f t="shared" si="21"/>
        <v>153.7</v>
      </c>
      <c r="W24" s="107">
        <v>39.8</v>
      </c>
      <c r="X24" s="107">
        <v>113.9</v>
      </c>
      <c r="Y24" s="239">
        <f t="shared" si="23"/>
        <v>153.7</v>
      </c>
      <c r="Z24" s="230">
        <v>39.8</v>
      </c>
      <c r="AA24" s="230">
        <v>113.9</v>
      </c>
      <c r="AB24" s="239">
        <f t="shared" si="24"/>
        <v>153.60000000000002</v>
      </c>
      <c r="AC24" s="230">
        <v>39.7</v>
      </c>
      <c r="AD24" s="230">
        <v>113.9</v>
      </c>
      <c r="AE24" s="231">
        <f t="shared" si="25"/>
        <v>153.60000000000002</v>
      </c>
      <c r="AF24" s="230">
        <v>39.7</v>
      </c>
      <c r="AG24" s="230">
        <v>113.9</v>
      </c>
      <c r="AH24" s="231">
        <f t="shared" si="26"/>
        <v>153.60000000000002</v>
      </c>
      <c r="AI24" s="230">
        <v>39.7</v>
      </c>
      <c r="AJ24" s="230">
        <v>113.9</v>
      </c>
      <c r="AK24" s="238">
        <f t="shared" si="27"/>
        <v>6.400000000000001</v>
      </c>
    </row>
    <row r="25" spans="1:37" s="100" customFormat="1" ht="15">
      <c r="A25" s="92">
        <f t="shared" si="22"/>
        <v>7</v>
      </c>
      <c r="B25" s="99" t="s">
        <v>13</v>
      </c>
      <c r="C25" s="95" t="s">
        <v>25</v>
      </c>
      <c r="D25" s="96">
        <v>4</v>
      </c>
      <c r="E25" s="96"/>
      <c r="F25" s="96">
        <v>12</v>
      </c>
      <c r="G25" s="110">
        <f t="shared" si="16"/>
        <v>29.4</v>
      </c>
      <c r="H25" s="110">
        <v>29.4</v>
      </c>
      <c r="I25" s="110">
        <v>0</v>
      </c>
      <c r="J25" s="110">
        <f t="shared" si="17"/>
        <v>29.4</v>
      </c>
      <c r="K25" s="110">
        <v>29.4</v>
      </c>
      <c r="L25" s="110"/>
      <c r="M25" s="110">
        <f t="shared" si="18"/>
        <v>29.4</v>
      </c>
      <c r="N25" s="110">
        <v>29.4</v>
      </c>
      <c r="O25" s="110">
        <v>0</v>
      </c>
      <c r="P25" s="110">
        <f t="shared" si="19"/>
        <v>29.7</v>
      </c>
      <c r="Q25" s="111">
        <v>29.7</v>
      </c>
      <c r="R25" s="111"/>
      <c r="S25" s="110">
        <f t="shared" si="20"/>
        <v>29.4</v>
      </c>
      <c r="T25" s="111">
        <v>29.4</v>
      </c>
      <c r="U25" s="111"/>
      <c r="V25" s="110">
        <f t="shared" si="21"/>
        <v>29.4</v>
      </c>
      <c r="W25" s="111">
        <v>29.4</v>
      </c>
      <c r="X25" s="111"/>
      <c r="Y25" s="239">
        <f t="shared" si="23"/>
        <v>29.4</v>
      </c>
      <c r="Z25" s="231">
        <v>29.4</v>
      </c>
      <c r="AA25" s="231"/>
      <c r="AB25" s="239">
        <f t="shared" si="24"/>
        <v>29.4</v>
      </c>
      <c r="AC25" s="231">
        <v>29.4</v>
      </c>
      <c r="AD25" s="231"/>
      <c r="AE25" s="231">
        <f t="shared" si="25"/>
        <v>29.4</v>
      </c>
      <c r="AF25" s="231">
        <v>29.4</v>
      </c>
      <c r="AG25" s="231">
        <v>0</v>
      </c>
      <c r="AH25" s="231">
        <f t="shared" si="26"/>
        <v>29.4</v>
      </c>
      <c r="AI25" s="231">
        <v>29.4</v>
      </c>
      <c r="AJ25" s="231">
        <v>0</v>
      </c>
      <c r="AK25" s="238">
        <f t="shared" si="27"/>
        <v>2.4499999999999997</v>
      </c>
    </row>
    <row r="26" spans="1:37" s="100" customFormat="1" ht="15">
      <c r="A26" s="92">
        <f t="shared" si="22"/>
        <v>8</v>
      </c>
      <c r="B26" s="99" t="s">
        <v>13</v>
      </c>
      <c r="C26" s="95" t="s">
        <v>26</v>
      </c>
      <c r="D26" s="96">
        <v>32</v>
      </c>
      <c r="E26" s="96"/>
      <c r="F26" s="96">
        <v>22</v>
      </c>
      <c r="G26" s="110">
        <f t="shared" si="16"/>
        <v>202.6</v>
      </c>
      <c r="H26" s="110">
        <v>85.8</v>
      </c>
      <c r="I26" s="110">
        <v>116.8</v>
      </c>
      <c r="J26" s="110">
        <f t="shared" si="17"/>
        <v>202.6</v>
      </c>
      <c r="K26" s="110">
        <v>85.8</v>
      </c>
      <c r="L26" s="110">
        <v>116.8</v>
      </c>
      <c r="M26" s="110">
        <f t="shared" si="18"/>
        <v>202.6</v>
      </c>
      <c r="N26" s="110">
        <v>85.8</v>
      </c>
      <c r="O26" s="110">
        <v>116.8</v>
      </c>
      <c r="P26" s="110">
        <f t="shared" si="19"/>
        <v>202.6</v>
      </c>
      <c r="Q26" s="111">
        <v>85.8</v>
      </c>
      <c r="R26" s="111">
        <v>116.8</v>
      </c>
      <c r="S26" s="110">
        <f t="shared" si="20"/>
        <v>202.6</v>
      </c>
      <c r="T26" s="111">
        <v>85.8</v>
      </c>
      <c r="U26" s="111">
        <v>116.8</v>
      </c>
      <c r="V26" s="110">
        <f t="shared" si="21"/>
        <v>202.6</v>
      </c>
      <c r="W26" s="111">
        <v>85.8</v>
      </c>
      <c r="X26" s="111">
        <v>116.8</v>
      </c>
      <c r="Y26" s="239">
        <f t="shared" si="23"/>
        <v>202.6</v>
      </c>
      <c r="Z26" s="231">
        <v>85.8</v>
      </c>
      <c r="AA26" s="231">
        <v>116.8</v>
      </c>
      <c r="AB26" s="239">
        <f t="shared" si="24"/>
        <v>202.6</v>
      </c>
      <c r="AC26" s="231">
        <v>85.8</v>
      </c>
      <c r="AD26" s="231">
        <v>116.8</v>
      </c>
      <c r="AE26" s="231">
        <f t="shared" si="25"/>
        <v>202.6</v>
      </c>
      <c r="AF26" s="231">
        <v>85.8</v>
      </c>
      <c r="AG26" s="231">
        <v>116.8</v>
      </c>
      <c r="AH26" s="231">
        <f t="shared" si="26"/>
        <v>202.6</v>
      </c>
      <c r="AI26" s="231">
        <v>85.8</v>
      </c>
      <c r="AJ26" s="231">
        <v>116.8</v>
      </c>
      <c r="AK26" s="238">
        <f t="shared" si="27"/>
        <v>9.209090909090909</v>
      </c>
    </row>
    <row r="27" spans="1:37" s="100" customFormat="1" ht="15">
      <c r="A27" s="92">
        <f t="shared" si="22"/>
        <v>9</v>
      </c>
      <c r="B27" s="99" t="s">
        <v>13</v>
      </c>
      <c r="C27" s="95" t="s">
        <v>27</v>
      </c>
      <c r="D27" s="96">
        <v>1</v>
      </c>
      <c r="E27" s="96"/>
      <c r="F27" s="96">
        <v>12</v>
      </c>
      <c r="G27" s="110">
        <f t="shared" si="16"/>
        <v>134.2</v>
      </c>
      <c r="H27" s="110">
        <v>96.9</v>
      </c>
      <c r="I27" s="110">
        <v>37.3</v>
      </c>
      <c r="J27" s="110">
        <f t="shared" si="17"/>
        <v>134.3</v>
      </c>
      <c r="K27" s="110">
        <v>96.9</v>
      </c>
      <c r="L27" s="110">
        <v>37.4</v>
      </c>
      <c r="M27" s="110">
        <f t="shared" si="18"/>
        <v>134.3</v>
      </c>
      <c r="N27" s="110">
        <v>96.9</v>
      </c>
      <c r="O27" s="110">
        <v>37.4</v>
      </c>
      <c r="P27" s="110">
        <f t="shared" si="19"/>
        <v>134.3</v>
      </c>
      <c r="Q27" s="111">
        <v>96.9</v>
      </c>
      <c r="R27" s="111">
        <v>37.4</v>
      </c>
      <c r="S27" s="110">
        <f t="shared" si="20"/>
        <v>134.2</v>
      </c>
      <c r="T27" s="111">
        <v>96.8</v>
      </c>
      <c r="U27" s="111">
        <v>37.4</v>
      </c>
      <c r="V27" s="110">
        <f t="shared" si="21"/>
        <v>134.2</v>
      </c>
      <c r="W27" s="111">
        <v>96.8</v>
      </c>
      <c r="X27" s="111">
        <v>37.4</v>
      </c>
      <c r="Y27" s="239">
        <f t="shared" si="23"/>
        <v>134.2</v>
      </c>
      <c r="Z27" s="231">
        <v>96.8</v>
      </c>
      <c r="AA27" s="231">
        <v>37.4</v>
      </c>
      <c r="AB27" s="239">
        <f t="shared" si="24"/>
        <v>134.3</v>
      </c>
      <c r="AC27" s="231">
        <v>96.9</v>
      </c>
      <c r="AD27" s="231">
        <v>37.4</v>
      </c>
      <c r="AE27" s="231">
        <f t="shared" si="25"/>
        <v>134.3</v>
      </c>
      <c r="AF27" s="231">
        <v>96.9</v>
      </c>
      <c r="AG27" s="231">
        <v>37.4</v>
      </c>
      <c r="AH27" s="231">
        <f t="shared" si="26"/>
        <v>132</v>
      </c>
      <c r="AI27" s="231">
        <v>95.4</v>
      </c>
      <c r="AJ27" s="231">
        <v>36.6</v>
      </c>
      <c r="AK27" s="238">
        <f t="shared" si="27"/>
        <v>11</v>
      </c>
    </row>
    <row r="28" spans="1:37" s="100" customFormat="1" ht="15">
      <c r="A28" s="92">
        <f t="shared" si="22"/>
        <v>10</v>
      </c>
      <c r="B28" s="99" t="s">
        <v>13</v>
      </c>
      <c r="C28" s="95" t="s">
        <v>27</v>
      </c>
      <c r="D28" s="96">
        <v>3</v>
      </c>
      <c r="E28" s="96"/>
      <c r="F28" s="96">
        <v>12</v>
      </c>
      <c r="G28" s="110">
        <f t="shared" si="16"/>
        <v>11.4</v>
      </c>
      <c r="H28" s="110">
        <v>3.1</v>
      </c>
      <c r="I28" s="110">
        <v>8.3</v>
      </c>
      <c r="J28" s="110">
        <f t="shared" si="17"/>
        <v>11.4</v>
      </c>
      <c r="K28" s="110">
        <v>3.1</v>
      </c>
      <c r="L28" s="110">
        <v>8.3</v>
      </c>
      <c r="M28" s="110">
        <f t="shared" si="18"/>
        <v>11.4</v>
      </c>
      <c r="N28" s="110">
        <v>3.1</v>
      </c>
      <c r="O28" s="110">
        <v>8.3</v>
      </c>
      <c r="P28" s="110">
        <f t="shared" si="19"/>
        <v>12.4</v>
      </c>
      <c r="Q28" s="111">
        <v>3.1</v>
      </c>
      <c r="R28" s="111">
        <v>9.3</v>
      </c>
      <c r="S28" s="110">
        <f t="shared" si="20"/>
        <v>11.4</v>
      </c>
      <c r="T28" s="111">
        <v>3.1</v>
      </c>
      <c r="U28" s="111">
        <v>8.3</v>
      </c>
      <c r="V28" s="110">
        <f t="shared" si="21"/>
        <v>11.4</v>
      </c>
      <c r="W28" s="111">
        <v>3.1</v>
      </c>
      <c r="X28" s="111">
        <v>8.3</v>
      </c>
      <c r="Y28" s="239">
        <f t="shared" si="23"/>
        <v>11.4</v>
      </c>
      <c r="Z28" s="231">
        <v>3.1</v>
      </c>
      <c r="AA28" s="231">
        <v>8.3</v>
      </c>
      <c r="AB28" s="239">
        <f t="shared" si="24"/>
        <v>9.4</v>
      </c>
      <c r="AC28" s="231">
        <v>2.7</v>
      </c>
      <c r="AD28" s="231">
        <v>6.7</v>
      </c>
      <c r="AE28" s="231">
        <f t="shared" si="25"/>
        <v>6.7</v>
      </c>
      <c r="AF28" s="231">
        <v>0</v>
      </c>
      <c r="AG28" s="231">
        <v>6.7</v>
      </c>
      <c r="AH28" s="231">
        <f t="shared" si="26"/>
        <v>6.7</v>
      </c>
      <c r="AI28" s="231">
        <v>0</v>
      </c>
      <c r="AJ28" s="231">
        <v>6.7</v>
      </c>
      <c r="AK28" s="238">
        <f t="shared" si="27"/>
        <v>0.5583333333333333</v>
      </c>
    </row>
    <row r="29" spans="1:37" s="100" customFormat="1" ht="15">
      <c r="A29" s="92">
        <f t="shared" si="22"/>
        <v>11</v>
      </c>
      <c r="B29" s="99" t="s">
        <v>13</v>
      </c>
      <c r="C29" s="95" t="s">
        <v>27</v>
      </c>
      <c r="D29" s="96">
        <v>3</v>
      </c>
      <c r="E29" s="96" t="s">
        <v>18</v>
      </c>
      <c r="F29" s="96">
        <v>12</v>
      </c>
      <c r="G29" s="110">
        <f t="shared" si="16"/>
        <v>0.8</v>
      </c>
      <c r="H29" s="110">
        <v>0.8</v>
      </c>
      <c r="I29" s="110">
        <v>0</v>
      </c>
      <c r="J29" s="110">
        <f t="shared" si="17"/>
        <v>0.8</v>
      </c>
      <c r="K29" s="110">
        <v>0.8</v>
      </c>
      <c r="L29" s="110"/>
      <c r="M29" s="110">
        <f t="shared" si="18"/>
        <v>0.8</v>
      </c>
      <c r="N29" s="110">
        <v>0.8</v>
      </c>
      <c r="O29" s="110">
        <v>0</v>
      </c>
      <c r="P29" s="110">
        <f t="shared" si="19"/>
        <v>0.8</v>
      </c>
      <c r="Q29" s="111">
        <v>0.8</v>
      </c>
      <c r="R29" s="111"/>
      <c r="S29" s="110">
        <f t="shared" si="20"/>
        <v>0.8</v>
      </c>
      <c r="T29" s="111">
        <v>0.8</v>
      </c>
      <c r="U29" s="111"/>
      <c r="V29" s="110">
        <f t="shared" si="21"/>
        <v>0.8</v>
      </c>
      <c r="W29" s="111">
        <v>0.8</v>
      </c>
      <c r="X29" s="111"/>
      <c r="Y29" s="239">
        <f t="shared" si="23"/>
        <v>0.8</v>
      </c>
      <c r="Z29" s="231">
        <v>0.8</v>
      </c>
      <c r="AA29" s="231"/>
      <c r="AB29" s="239">
        <f t="shared" si="24"/>
        <v>0.8</v>
      </c>
      <c r="AC29" s="231">
        <v>0.8</v>
      </c>
      <c r="AD29" s="231"/>
      <c r="AE29" s="231">
        <f t="shared" si="25"/>
        <v>0.8</v>
      </c>
      <c r="AF29" s="231">
        <v>0.8</v>
      </c>
      <c r="AG29" s="231">
        <v>0</v>
      </c>
      <c r="AH29" s="231">
        <f t="shared" si="26"/>
        <v>0.8</v>
      </c>
      <c r="AI29" s="231">
        <v>0.8</v>
      </c>
      <c r="AJ29" s="231">
        <v>0</v>
      </c>
      <c r="AK29" s="238">
        <f t="shared" si="27"/>
        <v>0.06666666666666667</v>
      </c>
    </row>
    <row r="30" spans="1:37" ht="15">
      <c r="A30" s="92">
        <f t="shared" si="22"/>
        <v>12</v>
      </c>
      <c r="B30" s="92" t="s">
        <v>13</v>
      </c>
      <c r="C30" s="95" t="s">
        <v>27</v>
      </c>
      <c r="D30" s="96">
        <v>6</v>
      </c>
      <c r="E30" s="96"/>
      <c r="F30" s="96">
        <v>4</v>
      </c>
      <c r="G30" s="110">
        <f t="shared" si="16"/>
        <v>3.0999999999999996</v>
      </c>
      <c r="H30" s="107">
        <v>2.8</v>
      </c>
      <c r="I30" s="107">
        <v>0.3</v>
      </c>
      <c r="J30" s="110">
        <f t="shared" si="17"/>
        <v>3.0999999999999996</v>
      </c>
      <c r="K30" s="107">
        <v>2.8</v>
      </c>
      <c r="L30" s="107">
        <v>0.3</v>
      </c>
      <c r="M30" s="110">
        <f t="shared" si="18"/>
        <v>0.3</v>
      </c>
      <c r="N30" s="107">
        <v>0</v>
      </c>
      <c r="O30" s="107">
        <v>0.3</v>
      </c>
      <c r="P30" s="110">
        <f t="shared" si="19"/>
        <v>0.3</v>
      </c>
      <c r="Q30" s="107"/>
      <c r="R30" s="107">
        <v>0.3</v>
      </c>
      <c r="S30" s="110">
        <f t="shared" si="20"/>
        <v>0.3</v>
      </c>
      <c r="T30" s="107"/>
      <c r="U30" s="107">
        <v>0.3</v>
      </c>
      <c r="V30" s="110">
        <f t="shared" si="21"/>
        <v>0.3</v>
      </c>
      <c r="W30" s="107"/>
      <c r="X30" s="107">
        <v>0.3</v>
      </c>
      <c r="Y30" s="239">
        <f t="shared" si="23"/>
        <v>0.3</v>
      </c>
      <c r="Z30" s="230"/>
      <c r="AA30" s="230">
        <v>0.3</v>
      </c>
      <c r="AB30" s="239">
        <f t="shared" si="24"/>
        <v>0.3</v>
      </c>
      <c r="AC30" s="230"/>
      <c r="AD30" s="230">
        <v>0.3</v>
      </c>
      <c r="AE30" s="231">
        <f t="shared" si="25"/>
        <v>0.3</v>
      </c>
      <c r="AF30" s="230">
        <v>0</v>
      </c>
      <c r="AG30" s="230">
        <v>0.3</v>
      </c>
      <c r="AH30" s="231">
        <f t="shared" si="26"/>
        <v>0.3</v>
      </c>
      <c r="AI30" s="230">
        <v>0</v>
      </c>
      <c r="AJ30" s="230">
        <v>0.3</v>
      </c>
      <c r="AK30" s="238">
        <f t="shared" si="27"/>
        <v>0.075</v>
      </c>
    </row>
    <row r="31" spans="1:37" s="100" customFormat="1" ht="15">
      <c r="A31" s="92">
        <f t="shared" si="22"/>
        <v>13</v>
      </c>
      <c r="B31" s="99" t="s">
        <v>13</v>
      </c>
      <c r="C31" s="95" t="s">
        <v>28</v>
      </c>
      <c r="D31" s="96">
        <v>5</v>
      </c>
      <c r="E31" s="96"/>
      <c r="F31" s="96">
        <v>15</v>
      </c>
      <c r="G31" s="110">
        <f t="shared" si="16"/>
        <v>15.8</v>
      </c>
      <c r="H31" s="110">
        <v>6.8</v>
      </c>
      <c r="I31" s="110">
        <v>9</v>
      </c>
      <c r="J31" s="110">
        <f t="shared" si="17"/>
        <v>15.8</v>
      </c>
      <c r="K31" s="110">
        <v>6.8</v>
      </c>
      <c r="L31" s="110">
        <v>9</v>
      </c>
      <c r="M31" s="110">
        <f t="shared" si="18"/>
        <v>6</v>
      </c>
      <c r="N31" s="110">
        <v>2.6</v>
      </c>
      <c r="O31" s="110">
        <v>3.4</v>
      </c>
      <c r="P31" s="110">
        <f t="shared" si="19"/>
        <v>1.6</v>
      </c>
      <c r="Q31" s="111">
        <v>0.6</v>
      </c>
      <c r="R31" s="111">
        <v>1</v>
      </c>
      <c r="S31" s="110">
        <f t="shared" si="20"/>
        <v>1.6</v>
      </c>
      <c r="T31" s="111">
        <v>0.6</v>
      </c>
      <c r="U31" s="111">
        <v>1</v>
      </c>
      <c r="V31" s="110">
        <f t="shared" si="21"/>
        <v>1.6</v>
      </c>
      <c r="W31" s="111">
        <v>0.6</v>
      </c>
      <c r="X31" s="111">
        <v>1</v>
      </c>
      <c r="Y31" s="239">
        <f t="shared" si="23"/>
        <v>0.7</v>
      </c>
      <c r="Z31" s="231">
        <v>0.6</v>
      </c>
      <c r="AA31" s="231">
        <v>0.1</v>
      </c>
      <c r="AB31" s="239">
        <f t="shared" si="24"/>
        <v>0.7</v>
      </c>
      <c r="AC31" s="231">
        <v>0.6</v>
      </c>
      <c r="AD31" s="231">
        <v>0.1</v>
      </c>
      <c r="AE31" s="231">
        <f t="shared" si="25"/>
        <v>0</v>
      </c>
      <c r="AF31" s="231">
        <v>0</v>
      </c>
      <c r="AG31" s="231">
        <v>0</v>
      </c>
      <c r="AH31" s="231">
        <f t="shared" si="26"/>
        <v>0</v>
      </c>
      <c r="AI31" s="231">
        <v>0</v>
      </c>
      <c r="AJ31" s="231">
        <v>0</v>
      </c>
      <c r="AK31" s="238">
        <f t="shared" si="27"/>
        <v>0</v>
      </c>
    </row>
    <row r="32" spans="1:37" s="1" customFormat="1" ht="15">
      <c r="A32" s="92">
        <f t="shared" si="22"/>
        <v>14</v>
      </c>
      <c r="B32" s="73" t="s">
        <v>13</v>
      </c>
      <c r="C32" s="102" t="s">
        <v>28</v>
      </c>
      <c r="D32" s="12">
        <v>66</v>
      </c>
      <c r="E32" s="12" t="s">
        <v>17</v>
      </c>
      <c r="F32" s="12">
        <v>2</v>
      </c>
      <c r="G32" s="112">
        <f t="shared" si="16"/>
        <v>67.5</v>
      </c>
      <c r="H32" s="112">
        <v>67.3</v>
      </c>
      <c r="I32" s="112">
        <v>0.2</v>
      </c>
      <c r="J32" s="112">
        <f t="shared" si="17"/>
        <v>61.900000000000006</v>
      </c>
      <c r="K32" s="112">
        <v>61.7</v>
      </c>
      <c r="L32" s="112">
        <v>0.2</v>
      </c>
      <c r="M32" s="112">
        <f t="shared" si="18"/>
        <v>55.5</v>
      </c>
      <c r="N32" s="112">
        <v>55.3</v>
      </c>
      <c r="O32" s="112">
        <v>0.2</v>
      </c>
      <c r="P32" s="112">
        <f t="shared" si="19"/>
        <v>49.300000000000004</v>
      </c>
      <c r="Q32" s="113">
        <v>49.1</v>
      </c>
      <c r="R32" s="113">
        <v>0.2</v>
      </c>
      <c r="S32" s="112">
        <f t="shared" si="20"/>
        <v>43</v>
      </c>
      <c r="T32" s="113">
        <v>42.8</v>
      </c>
      <c r="U32" s="113">
        <v>0.2</v>
      </c>
      <c r="V32" s="112">
        <f t="shared" si="21"/>
        <v>43</v>
      </c>
      <c r="W32" s="113">
        <v>42.8</v>
      </c>
      <c r="X32" s="113">
        <v>0.2</v>
      </c>
      <c r="Y32" s="239">
        <f t="shared" si="23"/>
        <v>29.4</v>
      </c>
      <c r="Z32" s="240">
        <v>29.2</v>
      </c>
      <c r="AA32" s="240">
        <v>0.2</v>
      </c>
      <c r="AB32" s="239">
        <f t="shared" si="24"/>
        <v>27.6</v>
      </c>
      <c r="AC32" s="240">
        <v>27.5</v>
      </c>
      <c r="AD32" s="240">
        <v>0.1</v>
      </c>
      <c r="AE32" s="231">
        <f t="shared" si="25"/>
        <v>27.6</v>
      </c>
      <c r="AF32" s="240">
        <v>27.5</v>
      </c>
      <c r="AG32" s="240">
        <v>0.1</v>
      </c>
      <c r="AH32" s="231">
        <f t="shared" si="26"/>
        <v>27.3</v>
      </c>
      <c r="AI32" s="240">
        <v>27.2</v>
      </c>
      <c r="AJ32" s="240">
        <v>0.1</v>
      </c>
      <c r="AK32" s="238">
        <f t="shared" si="27"/>
        <v>13.65</v>
      </c>
    </row>
    <row r="33" spans="1:37" ht="15">
      <c r="A33" s="92">
        <f t="shared" si="22"/>
        <v>15</v>
      </c>
      <c r="B33" s="92" t="s">
        <v>13</v>
      </c>
      <c r="C33" s="95" t="s">
        <v>29</v>
      </c>
      <c r="D33" s="96">
        <v>9</v>
      </c>
      <c r="E33" s="96"/>
      <c r="F33" s="96">
        <v>52</v>
      </c>
      <c r="G33" s="110">
        <f t="shared" si="16"/>
        <v>687.3</v>
      </c>
      <c r="H33" s="107">
        <v>186</v>
      </c>
      <c r="I33" s="107">
        <v>501.3</v>
      </c>
      <c r="J33" s="110">
        <f t="shared" si="17"/>
        <v>682.7</v>
      </c>
      <c r="K33" s="107">
        <v>186</v>
      </c>
      <c r="L33" s="107">
        <v>496.7</v>
      </c>
      <c r="M33" s="110">
        <f t="shared" si="18"/>
        <v>681</v>
      </c>
      <c r="N33" s="107">
        <v>184.4</v>
      </c>
      <c r="O33" s="107">
        <v>496.6</v>
      </c>
      <c r="P33" s="110">
        <f t="shared" si="19"/>
        <v>678.6</v>
      </c>
      <c r="Q33" s="107">
        <v>182</v>
      </c>
      <c r="R33" s="107">
        <v>496.6</v>
      </c>
      <c r="S33" s="110">
        <f t="shared" si="20"/>
        <v>643.4</v>
      </c>
      <c r="T33" s="107">
        <v>154</v>
      </c>
      <c r="U33" s="107">
        <v>489.4</v>
      </c>
      <c r="V33" s="110">
        <f t="shared" si="21"/>
        <v>614.2</v>
      </c>
      <c r="W33" s="107">
        <v>151.8</v>
      </c>
      <c r="X33" s="107">
        <v>462.4</v>
      </c>
      <c r="Y33" s="239">
        <f t="shared" si="23"/>
        <v>602.3</v>
      </c>
      <c r="Z33" s="230">
        <v>149.6</v>
      </c>
      <c r="AA33" s="230">
        <v>452.7</v>
      </c>
      <c r="AB33" s="239">
        <f t="shared" si="24"/>
        <v>595.9</v>
      </c>
      <c r="AC33" s="230">
        <v>143.2</v>
      </c>
      <c r="AD33" s="230">
        <v>452.7</v>
      </c>
      <c r="AE33" s="231">
        <f t="shared" si="25"/>
        <v>565.4</v>
      </c>
      <c r="AF33" s="230">
        <v>120.6</v>
      </c>
      <c r="AG33" s="230">
        <v>444.8</v>
      </c>
      <c r="AH33" s="231">
        <f t="shared" si="26"/>
        <v>553.3</v>
      </c>
      <c r="AI33" s="230">
        <v>108.5</v>
      </c>
      <c r="AJ33" s="230">
        <v>444.8</v>
      </c>
      <c r="AK33" s="238">
        <f t="shared" si="27"/>
        <v>10.640384615384615</v>
      </c>
    </row>
    <row r="34" spans="1:37" ht="15">
      <c r="A34" s="92">
        <f t="shared" si="22"/>
        <v>16</v>
      </c>
      <c r="B34" s="92" t="s">
        <v>13</v>
      </c>
      <c r="C34" s="95" t="s">
        <v>30</v>
      </c>
      <c r="D34" s="96">
        <v>25</v>
      </c>
      <c r="E34" s="96"/>
      <c r="F34" s="96">
        <v>8</v>
      </c>
      <c r="G34" s="110">
        <f t="shared" si="16"/>
        <v>4.2</v>
      </c>
      <c r="H34" s="107">
        <v>4.2</v>
      </c>
      <c r="I34" s="107">
        <v>0</v>
      </c>
      <c r="J34" s="110">
        <f t="shared" si="17"/>
        <v>4.2</v>
      </c>
      <c r="K34" s="107">
        <v>4.2</v>
      </c>
      <c r="L34" s="107"/>
      <c r="M34" s="110">
        <f t="shared" si="18"/>
        <v>4.2</v>
      </c>
      <c r="N34" s="107">
        <v>4.2</v>
      </c>
      <c r="O34" s="107">
        <v>0</v>
      </c>
      <c r="P34" s="110">
        <f t="shared" si="19"/>
        <v>4.2</v>
      </c>
      <c r="Q34" s="107">
        <v>4.2</v>
      </c>
      <c r="R34" s="107"/>
      <c r="S34" s="110">
        <f t="shared" si="20"/>
        <v>4.2</v>
      </c>
      <c r="T34" s="107">
        <v>4.2</v>
      </c>
      <c r="U34" s="107"/>
      <c r="V34" s="110">
        <f t="shared" si="21"/>
        <v>4.2</v>
      </c>
      <c r="W34" s="107">
        <v>4.2</v>
      </c>
      <c r="X34" s="107"/>
      <c r="Y34" s="239">
        <f t="shared" si="23"/>
        <v>4.2</v>
      </c>
      <c r="Z34" s="230">
        <v>4.2</v>
      </c>
      <c r="AA34" s="230"/>
      <c r="AB34" s="239">
        <f t="shared" si="24"/>
        <v>4.2</v>
      </c>
      <c r="AC34" s="230">
        <v>4.2</v>
      </c>
      <c r="AD34" s="230"/>
      <c r="AE34" s="231">
        <f t="shared" si="25"/>
        <v>4.2</v>
      </c>
      <c r="AF34" s="230">
        <v>4.2</v>
      </c>
      <c r="AG34" s="230">
        <v>0</v>
      </c>
      <c r="AH34" s="231">
        <f t="shared" si="26"/>
        <v>4.2</v>
      </c>
      <c r="AI34" s="230">
        <v>4.2</v>
      </c>
      <c r="AJ34" s="230">
        <v>0</v>
      </c>
      <c r="AK34" s="238">
        <f t="shared" si="27"/>
        <v>0.525</v>
      </c>
    </row>
    <row r="35" spans="1:37" s="100" customFormat="1" ht="15">
      <c r="A35" s="92">
        <f t="shared" si="22"/>
        <v>17</v>
      </c>
      <c r="B35" s="99" t="s">
        <v>13</v>
      </c>
      <c r="C35" s="95" t="s">
        <v>31</v>
      </c>
      <c r="D35" s="96">
        <v>33</v>
      </c>
      <c r="E35" s="96"/>
      <c r="F35" s="96">
        <v>16</v>
      </c>
      <c r="G35" s="110">
        <f t="shared" si="16"/>
        <v>271.29999999999995</v>
      </c>
      <c r="H35" s="110">
        <v>106.6</v>
      </c>
      <c r="I35" s="110">
        <v>164.7</v>
      </c>
      <c r="J35" s="110">
        <f t="shared" si="17"/>
        <v>253</v>
      </c>
      <c r="K35" s="110">
        <v>95.8</v>
      </c>
      <c r="L35" s="110">
        <v>157.2</v>
      </c>
      <c r="M35" s="110">
        <f t="shared" si="18"/>
        <v>228.89999999999998</v>
      </c>
      <c r="N35" s="110">
        <v>87.3</v>
      </c>
      <c r="O35" s="110">
        <v>141.6</v>
      </c>
      <c r="P35" s="110">
        <f t="shared" si="19"/>
        <v>221.8</v>
      </c>
      <c r="Q35" s="111">
        <v>80.2</v>
      </c>
      <c r="R35" s="111">
        <v>141.6</v>
      </c>
      <c r="S35" s="110">
        <f t="shared" si="20"/>
        <v>228.5</v>
      </c>
      <c r="T35" s="111">
        <v>84.7</v>
      </c>
      <c r="U35" s="111">
        <v>143.8</v>
      </c>
      <c r="V35" s="110">
        <f t="shared" si="21"/>
        <v>221.10000000000002</v>
      </c>
      <c r="W35" s="111">
        <v>84.7</v>
      </c>
      <c r="X35" s="111">
        <v>136.4</v>
      </c>
      <c r="Y35" s="239">
        <f t="shared" si="23"/>
        <v>185.7</v>
      </c>
      <c r="Z35" s="231">
        <v>72</v>
      </c>
      <c r="AA35" s="231">
        <v>113.7</v>
      </c>
      <c r="AB35" s="239">
        <f t="shared" si="24"/>
        <v>179.9</v>
      </c>
      <c r="AC35" s="231">
        <v>70.5</v>
      </c>
      <c r="AD35" s="231">
        <v>109.4</v>
      </c>
      <c r="AE35" s="231">
        <f t="shared" si="25"/>
        <v>173.5</v>
      </c>
      <c r="AF35" s="231">
        <v>70.2</v>
      </c>
      <c r="AG35" s="231">
        <v>103.3</v>
      </c>
      <c r="AH35" s="231">
        <f t="shared" si="26"/>
        <v>168.5</v>
      </c>
      <c r="AI35" s="231">
        <v>67.7</v>
      </c>
      <c r="AJ35" s="231">
        <v>100.8</v>
      </c>
      <c r="AK35" s="238">
        <f t="shared" si="27"/>
        <v>10.53125</v>
      </c>
    </row>
    <row r="36" spans="1:37" s="100" customFormat="1" ht="15">
      <c r="A36" s="92">
        <f t="shared" si="22"/>
        <v>18</v>
      </c>
      <c r="B36" s="99" t="s">
        <v>13</v>
      </c>
      <c r="C36" s="95" t="s">
        <v>31</v>
      </c>
      <c r="D36" s="96">
        <v>45</v>
      </c>
      <c r="E36" s="96"/>
      <c r="F36" s="96">
        <v>12</v>
      </c>
      <c r="G36" s="110">
        <f t="shared" si="16"/>
        <v>54.199999999999996</v>
      </c>
      <c r="H36" s="110">
        <v>47.3</v>
      </c>
      <c r="I36" s="110">
        <v>6.9</v>
      </c>
      <c r="J36" s="110">
        <f t="shared" si="17"/>
        <v>54.199999999999996</v>
      </c>
      <c r="K36" s="110">
        <v>47.3</v>
      </c>
      <c r="L36" s="110">
        <v>6.9</v>
      </c>
      <c r="M36" s="110">
        <f t="shared" si="18"/>
        <v>51.699999999999996</v>
      </c>
      <c r="N36" s="110">
        <v>44.8</v>
      </c>
      <c r="O36" s="110">
        <v>6.9</v>
      </c>
      <c r="P36" s="110">
        <f t="shared" si="19"/>
        <v>51.699999999999996</v>
      </c>
      <c r="Q36" s="111">
        <v>44.8</v>
      </c>
      <c r="R36" s="111">
        <v>6.9</v>
      </c>
      <c r="S36" s="110">
        <f t="shared" si="20"/>
        <v>51.699999999999996</v>
      </c>
      <c r="T36" s="111">
        <v>44.8</v>
      </c>
      <c r="U36" s="111">
        <v>6.9</v>
      </c>
      <c r="V36" s="110">
        <f t="shared" si="21"/>
        <v>51.8</v>
      </c>
      <c r="W36" s="111">
        <v>44.9</v>
      </c>
      <c r="X36" s="111">
        <v>6.9</v>
      </c>
      <c r="Y36" s="239">
        <f t="shared" si="23"/>
        <v>51.8</v>
      </c>
      <c r="Z36" s="231">
        <v>44.9</v>
      </c>
      <c r="AA36" s="231">
        <v>6.9</v>
      </c>
      <c r="AB36" s="239">
        <f t="shared" si="24"/>
        <v>51.8</v>
      </c>
      <c r="AC36" s="231">
        <v>44.9</v>
      </c>
      <c r="AD36" s="231">
        <v>6.9</v>
      </c>
      <c r="AE36" s="231">
        <f t="shared" si="25"/>
        <v>51.8</v>
      </c>
      <c r="AF36" s="231">
        <v>44.9</v>
      </c>
      <c r="AG36" s="231">
        <v>6.9</v>
      </c>
      <c r="AH36" s="231">
        <f t="shared" si="26"/>
        <v>51.8</v>
      </c>
      <c r="AI36" s="231">
        <v>44.9</v>
      </c>
      <c r="AJ36" s="231">
        <v>6.9</v>
      </c>
      <c r="AK36" s="238">
        <f t="shared" si="27"/>
        <v>4.316666666666666</v>
      </c>
    </row>
    <row r="37" spans="1:37" ht="15">
      <c r="A37" s="92">
        <f t="shared" si="22"/>
        <v>19</v>
      </c>
      <c r="B37" s="92" t="s">
        <v>13</v>
      </c>
      <c r="C37" s="95" t="s">
        <v>32</v>
      </c>
      <c r="D37" s="96">
        <v>18</v>
      </c>
      <c r="E37" s="96"/>
      <c r="F37" s="96">
        <v>5</v>
      </c>
      <c r="G37" s="110">
        <f t="shared" si="16"/>
        <v>6.699999999999999</v>
      </c>
      <c r="H37" s="107">
        <v>2.1</v>
      </c>
      <c r="I37" s="107">
        <v>4.6</v>
      </c>
      <c r="J37" s="110">
        <f t="shared" si="17"/>
        <v>6.699999999999999</v>
      </c>
      <c r="K37" s="107">
        <v>2.1</v>
      </c>
      <c r="L37" s="107">
        <v>4.6</v>
      </c>
      <c r="M37" s="110">
        <f t="shared" si="18"/>
        <v>6.699999999999999</v>
      </c>
      <c r="N37" s="107">
        <v>2.1</v>
      </c>
      <c r="O37" s="107">
        <v>4.6</v>
      </c>
      <c r="P37" s="110">
        <f t="shared" si="19"/>
        <v>6.699999999999999</v>
      </c>
      <c r="Q37" s="107">
        <v>2.1</v>
      </c>
      <c r="R37" s="107">
        <v>4.6</v>
      </c>
      <c r="S37" s="110">
        <f t="shared" si="20"/>
        <v>6.699999999999999</v>
      </c>
      <c r="T37" s="107">
        <v>2.1</v>
      </c>
      <c r="U37" s="107">
        <v>4.6</v>
      </c>
      <c r="V37" s="110">
        <f t="shared" si="21"/>
        <v>6.699999999999999</v>
      </c>
      <c r="W37" s="107">
        <v>2.1</v>
      </c>
      <c r="X37" s="107">
        <v>4.6</v>
      </c>
      <c r="Y37" s="239">
        <f t="shared" si="23"/>
        <v>6.699999999999999</v>
      </c>
      <c r="Z37" s="230">
        <v>2.1</v>
      </c>
      <c r="AA37" s="230">
        <v>4.6</v>
      </c>
      <c r="AB37" s="239">
        <f t="shared" si="24"/>
        <v>6.699999999999999</v>
      </c>
      <c r="AC37" s="230">
        <v>2.1</v>
      </c>
      <c r="AD37" s="230">
        <v>4.6</v>
      </c>
      <c r="AE37" s="231">
        <f t="shared" si="25"/>
        <v>6.699999999999999</v>
      </c>
      <c r="AF37" s="230">
        <v>2.1</v>
      </c>
      <c r="AG37" s="230">
        <v>4.6</v>
      </c>
      <c r="AH37" s="231">
        <f t="shared" si="26"/>
        <v>0.1</v>
      </c>
      <c r="AI37" s="230">
        <v>0</v>
      </c>
      <c r="AJ37" s="230">
        <v>0.1</v>
      </c>
      <c r="AK37" s="238">
        <f t="shared" si="27"/>
        <v>0.02</v>
      </c>
    </row>
    <row r="38" spans="1:37" s="100" customFormat="1" ht="15" customHeight="1">
      <c r="A38" s="92">
        <f t="shared" si="22"/>
        <v>20</v>
      </c>
      <c r="B38" s="99" t="s">
        <v>13</v>
      </c>
      <c r="C38" s="95" t="s">
        <v>33</v>
      </c>
      <c r="D38" s="96">
        <v>30</v>
      </c>
      <c r="E38" s="96"/>
      <c r="F38" s="96">
        <v>19</v>
      </c>
      <c r="G38" s="110">
        <f t="shared" si="16"/>
        <v>295.3</v>
      </c>
      <c r="H38" s="110">
        <v>95.2</v>
      </c>
      <c r="I38" s="110">
        <v>200.1</v>
      </c>
      <c r="J38" s="110">
        <f t="shared" si="17"/>
        <v>290.9</v>
      </c>
      <c r="K38" s="110">
        <v>92.1</v>
      </c>
      <c r="L38" s="110">
        <v>198.8</v>
      </c>
      <c r="M38" s="110">
        <f t="shared" si="18"/>
        <v>290.1</v>
      </c>
      <c r="N38" s="110">
        <v>91.7</v>
      </c>
      <c r="O38" s="110">
        <v>198.4</v>
      </c>
      <c r="P38" s="110">
        <f t="shared" si="19"/>
        <v>288.3</v>
      </c>
      <c r="Q38" s="111">
        <v>89.9</v>
      </c>
      <c r="R38" s="111">
        <v>198.4</v>
      </c>
      <c r="S38" s="110">
        <f t="shared" si="20"/>
        <v>285.5</v>
      </c>
      <c r="T38" s="111">
        <v>89.2</v>
      </c>
      <c r="U38" s="111">
        <v>196.3</v>
      </c>
      <c r="V38" s="110">
        <f t="shared" si="21"/>
        <v>285.5</v>
      </c>
      <c r="W38" s="111">
        <v>89.2</v>
      </c>
      <c r="X38" s="111">
        <v>196.3</v>
      </c>
      <c r="Y38" s="239">
        <f t="shared" si="23"/>
        <v>285.2</v>
      </c>
      <c r="Z38" s="231">
        <v>88.6</v>
      </c>
      <c r="AA38" s="231">
        <v>196.6</v>
      </c>
      <c r="AB38" s="239">
        <f t="shared" si="24"/>
        <v>285.2</v>
      </c>
      <c r="AC38" s="231">
        <v>88.6</v>
      </c>
      <c r="AD38" s="231">
        <v>196.6</v>
      </c>
      <c r="AE38" s="231">
        <f t="shared" si="25"/>
        <v>281.5</v>
      </c>
      <c r="AF38" s="231">
        <v>86.3</v>
      </c>
      <c r="AG38" s="231">
        <v>195.2</v>
      </c>
      <c r="AH38" s="231">
        <f t="shared" si="26"/>
        <v>275.8</v>
      </c>
      <c r="AI38" s="231">
        <v>82.7</v>
      </c>
      <c r="AJ38" s="231">
        <v>193.1</v>
      </c>
      <c r="AK38" s="238">
        <f t="shared" si="27"/>
        <v>14.515789473684212</v>
      </c>
    </row>
    <row r="39" spans="1:37" s="100" customFormat="1" ht="15">
      <c r="A39" s="92">
        <f t="shared" si="22"/>
        <v>21</v>
      </c>
      <c r="B39" s="99" t="s">
        <v>13</v>
      </c>
      <c r="C39" s="95" t="s">
        <v>33</v>
      </c>
      <c r="D39" s="96">
        <v>32</v>
      </c>
      <c r="E39" s="96"/>
      <c r="F39" s="96">
        <v>12</v>
      </c>
      <c r="G39" s="110">
        <f t="shared" si="16"/>
        <v>36.5</v>
      </c>
      <c r="H39" s="110">
        <v>16.3</v>
      </c>
      <c r="I39" s="110">
        <v>20.2</v>
      </c>
      <c r="J39" s="110">
        <f t="shared" si="17"/>
        <v>36.5</v>
      </c>
      <c r="K39" s="110">
        <v>16.3</v>
      </c>
      <c r="L39" s="110">
        <v>20.2</v>
      </c>
      <c r="M39" s="110">
        <f t="shared" si="18"/>
        <v>36.5</v>
      </c>
      <c r="N39" s="110">
        <v>16.3</v>
      </c>
      <c r="O39" s="110">
        <v>20.2</v>
      </c>
      <c r="P39" s="110">
        <f t="shared" si="19"/>
        <v>36.5</v>
      </c>
      <c r="Q39" s="111">
        <v>16.3</v>
      </c>
      <c r="R39" s="111">
        <v>20.2</v>
      </c>
      <c r="S39" s="110">
        <f t="shared" si="20"/>
        <v>43.3</v>
      </c>
      <c r="T39" s="111">
        <v>19.7</v>
      </c>
      <c r="U39" s="111">
        <v>23.6</v>
      </c>
      <c r="V39" s="110">
        <f t="shared" si="21"/>
        <v>43</v>
      </c>
      <c r="W39" s="111">
        <v>19.8</v>
      </c>
      <c r="X39" s="111">
        <v>23.2</v>
      </c>
      <c r="Y39" s="239">
        <f t="shared" si="23"/>
        <v>43.3</v>
      </c>
      <c r="Z39" s="231">
        <v>19.7</v>
      </c>
      <c r="AA39" s="231">
        <v>23.6</v>
      </c>
      <c r="AB39" s="239">
        <f t="shared" si="24"/>
        <v>43.3</v>
      </c>
      <c r="AC39" s="231">
        <v>19.7</v>
      </c>
      <c r="AD39" s="231">
        <v>23.6</v>
      </c>
      <c r="AE39" s="231">
        <f t="shared" si="25"/>
        <v>43.3</v>
      </c>
      <c r="AF39" s="231">
        <v>19.7</v>
      </c>
      <c r="AG39" s="231">
        <v>23.6</v>
      </c>
      <c r="AH39" s="231">
        <f t="shared" si="26"/>
        <v>43.400000000000006</v>
      </c>
      <c r="AI39" s="231">
        <v>19.8</v>
      </c>
      <c r="AJ39" s="231">
        <v>23.6</v>
      </c>
      <c r="AK39" s="238">
        <f t="shared" si="27"/>
        <v>3.616666666666667</v>
      </c>
    </row>
    <row r="40" spans="1:37" s="100" customFormat="1" ht="15">
      <c r="A40" s="92">
        <f t="shared" si="22"/>
        <v>22</v>
      </c>
      <c r="B40" s="99" t="s">
        <v>13</v>
      </c>
      <c r="C40" s="95" t="s">
        <v>35</v>
      </c>
      <c r="D40" s="96">
        <v>12</v>
      </c>
      <c r="E40" s="96"/>
      <c r="F40" s="96">
        <v>12</v>
      </c>
      <c r="G40" s="110">
        <f t="shared" si="16"/>
        <v>346.90000000000003</v>
      </c>
      <c r="H40" s="110">
        <v>2.1</v>
      </c>
      <c r="I40" s="110">
        <v>344.8</v>
      </c>
      <c r="J40" s="110">
        <f t="shared" si="17"/>
        <v>418.1</v>
      </c>
      <c r="K40" s="110">
        <v>81.1</v>
      </c>
      <c r="L40" s="110">
        <v>337</v>
      </c>
      <c r="M40" s="110">
        <f t="shared" si="18"/>
        <v>418.1</v>
      </c>
      <c r="N40" s="110">
        <v>81.1</v>
      </c>
      <c r="O40" s="110">
        <v>337</v>
      </c>
      <c r="P40" s="110">
        <f t="shared" si="19"/>
        <v>398.3</v>
      </c>
      <c r="Q40" s="111">
        <v>71.2</v>
      </c>
      <c r="R40" s="111">
        <v>327.1</v>
      </c>
      <c r="S40" s="110">
        <f t="shared" si="20"/>
        <v>403.3</v>
      </c>
      <c r="T40" s="111">
        <v>80.5</v>
      </c>
      <c r="U40" s="111">
        <v>322.8</v>
      </c>
      <c r="V40" s="110">
        <f t="shared" si="21"/>
        <v>399.4</v>
      </c>
      <c r="W40" s="111">
        <v>76.9</v>
      </c>
      <c r="X40" s="111">
        <v>322.5</v>
      </c>
      <c r="Y40" s="239">
        <f t="shared" si="23"/>
        <v>349.6</v>
      </c>
      <c r="Z40" s="231">
        <v>64.9</v>
      </c>
      <c r="AA40" s="231">
        <v>284.7</v>
      </c>
      <c r="AB40" s="239">
        <f t="shared" si="24"/>
        <v>337.4</v>
      </c>
      <c r="AC40" s="231">
        <v>61.7</v>
      </c>
      <c r="AD40" s="231">
        <v>275.7</v>
      </c>
      <c r="AE40" s="231">
        <f t="shared" si="25"/>
        <v>320.4</v>
      </c>
      <c r="AF40" s="231">
        <v>57.2</v>
      </c>
      <c r="AG40" s="231">
        <v>263.2</v>
      </c>
      <c r="AH40" s="231">
        <f t="shared" si="26"/>
        <v>278.09999999999997</v>
      </c>
      <c r="AI40" s="231">
        <v>47.4</v>
      </c>
      <c r="AJ40" s="231">
        <v>230.7</v>
      </c>
      <c r="AK40" s="238">
        <f t="shared" si="27"/>
        <v>23.174999999999997</v>
      </c>
    </row>
    <row r="41" spans="1:37" s="100" customFormat="1" ht="15">
      <c r="A41" s="92">
        <f t="shared" si="22"/>
        <v>23</v>
      </c>
      <c r="B41" s="99" t="s">
        <v>13</v>
      </c>
      <c r="C41" s="95" t="s">
        <v>35</v>
      </c>
      <c r="D41" s="96">
        <v>6</v>
      </c>
      <c r="E41" s="96"/>
      <c r="F41" s="96">
        <v>12</v>
      </c>
      <c r="G41" s="110">
        <f t="shared" si="16"/>
        <v>297.3</v>
      </c>
      <c r="H41" s="110">
        <v>108</v>
      </c>
      <c r="I41" s="110">
        <v>189.3</v>
      </c>
      <c r="J41" s="110">
        <f t="shared" si="17"/>
        <v>297.3</v>
      </c>
      <c r="K41" s="110">
        <v>108</v>
      </c>
      <c r="L41" s="110">
        <v>189.3</v>
      </c>
      <c r="M41" s="110">
        <f t="shared" si="18"/>
        <v>279.6</v>
      </c>
      <c r="N41" s="110">
        <v>101</v>
      </c>
      <c r="O41" s="110">
        <v>178.6</v>
      </c>
      <c r="P41" s="110">
        <f t="shared" si="19"/>
        <v>279.6</v>
      </c>
      <c r="Q41" s="111">
        <v>101</v>
      </c>
      <c r="R41" s="111">
        <v>178.6</v>
      </c>
      <c r="S41" s="110">
        <f t="shared" si="20"/>
        <v>289.79999999999995</v>
      </c>
      <c r="T41" s="111">
        <v>106.1</v>
      </c>
      <c r="U41" s="111">
        <v>183.7</v>
      </c>
      <c r="V41" s="110">
        <f t="shared" si="21"/>
        <v>289.79999999999995</v>
      </c>
      <c r="W41" s="111">
        <v>106.1</v>
      </c>
      <c r="X41" s="111">
        <v>183.7</v>
      </c>
      <c r="Y41" s="239">
        <f t="shared" si="23"/>
        <v>289.79999999999995</v>
      </c>
      <c r="Z41" s="231">
        <v>106.1</v>
      </c>
      <c r="AA41" s="231">
        <v>183.7</v>
      </c>
      <c r="AB41" s="239">
        <f t="shared" si="24"/>
        <v>289.79999999999995</v>
      </c>
      <c r="AC41" s="231">
        <v>106.1</v>
      </c>
      <c r="AD41" s="231">
        <v>183.7</v>
      </c>
      <c r="AE41" s="231">
        <f t="shared" si="25"/>
        <v>289.79999999999995</v>
      </c>
      <c r="AF41" s="231">
        <v>106.1</v>
      </c>
      <c r="AG41" s="231">
        <v>183.7</v>
      </c>
      <c r="AH41" s="231">
        <f t="shared" si="26"/>
        <v>289.79999999999995</v>
      </c>
      <c r="AI41" s="231">
        <v>106.1</v>
      </c>
      <c r="AJ41" s="231">
        <v>183.7</v>
      </c>
      <c r="AK41" s="238">
        <f t="shared" si="27"/>
        <v>24.149999999999995</v>
      </c>
    </row>
    <row r="42" spans="1:37" s="100" customFormat="1" ht="15">
      <c r="A42" s="92">
        <f t="shared" si="22"/>
        <v>24</v>
      </c>
      <c r="B42" s="99" t="s">
        <v>13</v>
      </c>
      <c r="C42" s="95" t="s">
        <v>36</v>
      </c>
      <c r="D42" s="96">
        <v>6</v>
      </c>
      <c r="E42" s="96"/>
      <c r="F42" s="96">
        <v>16</v>
      </c>
      <c r="G42" s="110">
        <f t="shared" si="16"/>
        <v>1000.2</v>
      </c>
      <c r="H42" s="110">
        <v>308</v>
      </c>
      <c r="I42" s="110">
        <v>692.2</v>
      </c>
      <c r="J42" s="110">
        <f t="shared" si="17"/>
        <v>991</v>
      </c>
      <c r="K42" s="110">
        <v>305</v>
      </c>
      <c r="L42" s="110">
        <v>686</v>
      </c>
      <c r="M42" s="110">
        <f t="shared" si="18"/>
        <v>991</v>
      </c>
      <c r="N42" s="110">
        <v>305</v>
      </c>
      <c r="O42" s="110">
        <v>686</v>
      </c>
      <c r="P42" s="110">
        <f t="shared" si="19"/>
        <v>986</v>
      </c>
      <c r="Q42" s="111">
        <v>305.5</v>
      </c>
      <c r="R42" s="111">
        <v>680.5</v>
      </c>
      <c r="S42" s="110">
        <f t="shared" si="20"/>
        <v>986.1</v>
      </c>
      <c r="T42" s="111">
        <v>305.5</v>
      </c>
      <c r="U42" s="111">
        <v>680.6</v>
      </c>
      <c r="V42" s="110">
        <f t="shared" si="21"/>
        <v>983.5</v>
      </c>
      <c r="W42" s="111">
        <v>305.5</v>
      </c>
      <c r="X42" s="111">
        <f>680.6-2.6</f>
        <v>678</v>
      </c>
      <c r="Y42" s="239">
        <f t="shared" si="23"/>
        <v>1029</v>
      </c>
      <c r="Z42" s="231">
        <v>280.5</v>
      </c>
      <c r="AA42" s="231">
        <v>748.5</v>
      </c>
      <c r="AB42" s="239">
        <f t="shared" si="24"/>
        <v>1012.7</v>
      </c>
      <c r="AC42" s="231">
        <v>266.2</v>
      </c>
      <c r="AD42" s="231">
        <v>746.5</v>
      </c>
      <c r="AE42" s="231">
        <f t="shared" si="25"/>
        <v>942.6</v>
      </c>
      <c r="AF42" s="231">
        <v>266</v>
      </c>
      <c r="AG42" s="231">
        <v>676.6</v>
      </c>
      <c r="AH42" s="231">
        <f t="shared" si="26"/>
        <v>933.9</v>
      </c>
      <c r="AI42" s="231">
        <v>266</v>
      </c>
      <c r="AJ42" s="231">
        <v>667.9</v>
      </c>
      <c r="AK42" s="238">
        <f t="shared" si="27"/>
        <v>58.36875</v>
      </c>
    </row>
    <row r="43" spans="1:37" s="100" customFormat="1" ht="15">
      <c r="A43" s="92">
        <f t="shared" si="22"/>
        <v>25</v>
      </c>
      <c r="B43" s="99" t="s">
        <v>13</v>
      </c>
      <c r="C43" s="95" t="s">
        <v>36</v>
      </c>
      <c r="D43" s="96">
        <v>8</v>
      </c>
      <c r="E43" s="96"/>
      <c r="F43" s="96">
        <v>12</v>
      </c>
      <c r="G43" s="110">
        <f t="shared" si="16"/>
        <v>163.7</v>
      </c>
      <c r="H43" s="110">
        <v>52.9</v>
      </c>
      <c r="I43" s="110">
        <v>110.8</v>
      </c>
      <c r="J43" s="110">
        <f t="shared" si="17"/>
        <v>163.7</v>
      </c>
      <c r="K43" s="110">
        <v>52.9</v>
      </c>
      <c r="L43" s="110">
        <v>110.8</v>
      </c>
      <c r="M43" s="110">
        <f t="shared" si="18"/>
        <v>159.7</v>
      </c>
      <c r="N43" s="110">
        <v>53.2</v>
      </c>
      <c r="O43" s="110">
        <v>106.5</v>
      </c>
      <c r="P43" s="110">
        <f t="shared" si="19"/>
        <v>159.7</v>
      </c>
      <c r="Q43" s="111">
        <v>53.2</v>
      </c>
      <c r="R43" s="111">
        <v>106.5</v>
      </c>
      <c r="S43" s="110">
        <f t="shared" si="20"/>
        <v>159.89999999999998</v>
      </c>
      <c r="T43" s="111">
        <v>53.3</v>
      </c>
      <c r="U43" s="111">
        <v>106.6</v>
      </c>
      <c r="V43" s="110">
        <f t="shared" si="21"/>
        <v>159.89999999999998</v>
      </c>
      <c r="W43" s="111">
        <v>53.3</v>
      </c>
      <c r="X43" s="111">
        <v>106.6</v>
      </c>
      <c r="Y43" s="239">
        <f t="shared" si="23"/>
        <v>163</v>
      </c>
      <c r="Z43" s="231">
        <v>53.4</v>
      </c>
      <c r="AA43" s="231">
        <v>109.6</v>
      </c>
      <c r="AB43" s="239">
        <f t="shared" si="24"/>
        <v>163</v>
      </c>
      <c r="AC43" s="231">
        <v>53.4</v>
      </c>
      <c r="AD43" s="231">
        <v>109.6</v>
      </c>
      <c r="AE43" s="231">
        <f t="shared" si="25"/>
        <v>163</v>
      </c>
      <c r="AF43" s="231">
        <v>53.4</v>
      </c>
      <c r="AG43" s="231">
        <v>109.6</v>
      </c>
      <c r="AH43" s="231">
        <f t="shared" si="26"/>
        <v>160</v>
      </c>
      <c r="AI43" s="231">
        <v>53.4</v>
      </c>
      <c r="AJ43" s="231">
        <v>106.6</v>
      </c>
      <c r="AK43" s="238">
        <f t="shared" si="27"/>
        <v>13.333333333333334</v>
      </c>
    </row>
    <row r="44" spans="1:37" ht="15">
      <c r="A44" s="92">
        <f t="shared" si="22"/>
        <v>26</v>
      </c>
      <c r="B44" s="92" t="s">
        <v>139</v>
      </c>
      <c r="C44" s="95" t="s">
        <v>33</v>
      </c>
      <c r="D44" s="96">
        <v>44</v>
      </c>
      <c r="E44" s="96"/>
      <c r="F44" s="96">
        <v>11</v>
      </c>
      <c r="G44" s="110">
        <f>H44+I44</f>
        <v>0.5</v>
      </c>
      <c r="H44" s="107">
        <v>0.5</v>
      </c>
      <c r="I44" s="107">
        <v>0</v>
      </c>
      <c r="J44" s="110">
        <f>K44+L44</f>
        <v>0</v>
      </c>
      <c r="K44" s="107">
        <v>0</v>
      </c>
      <c r="L44" s="107"/>
      <c r="M44" s="110">
        <f>N44+O44</f>
        <v>0</v>
      </c>
      <c r="N44" s="107">
        <v>0</v>
      </c>
      <c r="O44" s="107">
        <v>0</v>
      </c>
      <c r="P44" s="110">
        <f>Q44+R44</f>
        <v>0</v>
      </c>
      <c r="Q44" s="107">
        <v>0</v>
      </c>
      <c r="R44" s="107">
        <v>0</v>
      </c>
      <c r="S44" s="110">
        <f>T44+U44</f>
        <v>0</v>
      </c>
      <c r="T44" s="107">
        <v>0</v>
      </c>
      <c r="U44" s="107">
        <v>0</v>
      </c>
      <c r="V44" s="110">
        <f>W44+X44</f>
        <v>0</v>
      </c>
      <c r="W44" s="107">
        <v>0</v>
      </c>
      <c r="X44" s="107">
        <v>0</v>
      </c>
      <c r="Y44" s="239">
        <f t="shared" si="23"/>
        <v>0</v>
      </c>
      <c r="Z44" s="230">
        <v>0</v>
      </c>
      <c r="AA44" s="230">
        <v>0</v>
      </c>
      <c r="AB44" s="239">
        <f t="shared" si="24"/>
        <v>0</v>
      </c>
      <c r="AC44" s="230">
        <v>0</v>
      </c>
      <c r="AD44" s="230">
        <v>0</v>
      </c>
      <c r="AE44" s="231">
        <f>AF44+AG44</f>
        <v>0</v>
      </c>
      <c r="AF44" s="230">
        <v>0</v>
      </c>
      <c r="AG44" s="230">
        <v>0</v>
      </c>
      <c r="AH44" s="231">
        <f>AI44+AJ44</f>
        <v>0</v>
      </c>
      <c r="AI44" s="230"/>
      <c r="AJ44" s="230"/>
      <c r="AK44" s="238">
        <f t="shared" si="27"/>
        <v>0</v>
      </c>
    </row>
    <row r="45" spans="1:41" s="5" customFormat="1" ht="15">
      <c r="A45" s="3"/>
      <c r="B45" s="4" t="s">
        <v>8</v>
      </c>
      <c r="C45" s="103"/>
      <c r="D45" s="3"/>
      <c r="E45" s="3"/>
      <c r="F45" s="104">
        <f>SUM(F19:F43)</f>
        <v>399</v>
      </c>
      <c r="G45" s="114">
        <f aca="true" t="shared" si="28" ref="G45:R45">SUM(G19:G43)</f>
        <v>4411.6</v>
      </c>
      <c r="H45" s="114">
        <f t="shared" si="28"/>
        <v>1580.3999999999999</v>
      </c>
      <c r="I45" s="114">
        <f t="shared" si="28"/>
        <v>2831.2</v>
      </c>
      <c r="J45" s="114">
        <f t="shared" si="28"/>
        <v>4412</v>
      </c>
      <c r="K45" s="114">
        <f t="shared" si="28"/>
        <v>1617.6999999999998</v>
      </c>
      <c r="L45" s="114">
        <f t="shared" si="28"/>
        <v>2794.3</v>
      </c>
      <c r="M45" s="114">
        <f t="shared" si="28"/>
        <v>4350.099999999999</v>
      </c>
      <c r="N45" s="114">
        <f t="shared" si="28"/>
        <v>1597.1</v>
      </c>
      <c r="O45" s="114">
        <f t="shared" si="28"/>
        <v>2753</v>
      </c>
      <c r="P45" s="114">
        <f t="shared" si="28"/>
        <v>4288.2</v>
      </c>
      <c r="Q45" s="114">
        <f t="shared" si="28"/>
        <v>1563.4</v>
      </c>
      <c r="R45" s="114">
        <f t="shared" si="28"/>
        <v>2724.7999999999997</v>
      </c>
      <c r="S45" s="114">
        <f aca="true" t="shared" si="29" ref="S45:AJ45">SUM(S19:S43)</f>
        <v>4289.2</v>
      </c>
      <c r="T45" s="114">
        <f t="shared" si="29"/>
        <v>1560.7</v>
      </c>
      <c r="U45" s="114">
        <f t="shared" si="29"/>
        <v>2728.4999999999995</v>
      </c>
      <c r="V45" s="114">
        <f t="shared" si="29"/>
        <v>4245.7</v>
      </c>
      <c r="W45" s="114">
        <f t="shared" si="29"/>
        <v>1555.1000000000001</v>
      </c>
      <c r="X45" s="114">
        <f t="shared" si="29"/>
        <v>2690.6</v>
      </c>
      <c r="Y45" s="105">
        <f>SUM(Y19:Y43)</f>
        <v>4178.400000000001</v>
      </c>
      <c r="Z45" s="105">
        <f>SUM(Z19:Z43)</f>
        <v>1486.0000000000002</v>
      </c>
      <c r="AA45" s="105">
        <f>SUM(AA19:AA43)</f>
        <v>2692.4</v>
      </c>
      <c r="AB45" s="105">
        <f t="shared" si="29"/>
        <v>4099.7</v>
      </c>
      <c r="AC45" s="105">
        <f t="shared" si="29"/>
        <v>1441.0000000000005</v>
      </c>
      <c r="AD45" s="105">
        <f t="shared" si="29"/>
        <v>2658.7000000000003</v>
      </c>
      <c r="AE45" s="105">
        <f t="shared" si="29"/>
        <v>3962.4</v>
      </c>
      <c r="AF45" s="105">
        <f t="shared" si="29"/>
        <v>1401.6000000000001</v>
      </c>
      <c r="AG45" s="105">
        <f t="shared" si="29"/>
        <v>2560.8</v>
      </c>
      <c r="AH45" s="105">
        <f t="shared" si="29"/>
        <v>3872.9</v>
      </c>
      <c r="AI45" s="105">
        <f t="shared" si="29"/>
        <v>1366.2</v>
      </c>
      <c r="AJ45" s="105">
        <f t="shared" si="29"/>
        <v>2506.7</v>
      </c>
      <c r="AK45" s="238"/>
      <c r="AM45" s="89"/>
      <c r="AN45" s="89"/>
      <c r="AO45" s="89"/>
    </row>
    <row r="47" ht="15">
      <c r="B47" s="254" t="s">
        <v>140</v>
      </c>
    </row>
  </sheetData>
  <sheetProtection/>
  <mergeCells count="41">
    <mergeCell ref="C5:C6"/>
    <mergeCell ref="Q5:R5"/>
    <mergeCell ref="Y4:AA4"/>
    <mergeCell ref="Y5:Y6"/>
    <mergeCell ref="Z5:AA5"/>
    <mergeCell ref="A1:AK1"/>
    <mergeCell ref="AK4:AK6"/>
    <mergeCell ref="C2:AK2"/>
    <mergeCell ref="G4:I4"/>
    <mergeCell ref="G5:G6"/>
    <mergeCell ref="D5:D6"/>
    <mergeCell ref="J5:J6"/>
    <mergeCell ref="H5:I5"/>
    <mergeCell ref="E5:E6"/>
    <mergeCell ref="AC5:AD5"/>
    <mergeCell ref="A18:AK18"/>
    <mergeCell ref="A4:A6"/>
    <mergeCell ref="C4:E4"/>
    <mergeCell ref="B4:B6"/>
    <mergeCell ref="F4:F6"/>
    <mergeCell ref="K5:L5"/>
    <mergeCell ref="S4:U4"/>
    <mergeCell ref="S5:S6"/>
    <mergeCell ref="T5:U5"/>
    <mergeCell ref="J4:L4"/>
    <mergeCell ref="M4:O4"/>
    <mergeCell ref="N5:O5"/>
    <mergeCell ref="P4:R4"/>
    <mergeCell ref="P5:P6"/>
    <mergeCell ref="V4:X4"/>
    <mergeCell ref="M5:M6"/>
    <mergeCell ref="V5:V6"/>
    <mergeCell ref="W5:X5"/>
    <mergeCell ref="AB4:AD4"/>
    <mergeCell ref="AB5:AB6"/>
    <mergeCell ref="AH4:AJ4"/>
    <mergeCell ref="AH5:AH6"/>
    <mergeCell ref="AI5:AJ5"/>
    <mergeCell ref="AE4:AG4"/>
    <mergeCell ref="AE5:AE6"/>
    <mergeCell ref="AF5:AG5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7"/>
  <sheetViews>
    <sheetView zoomScaleSheetLayoutView="100" zoomScalePageLayoutView="0" workbookViewId="0" topLeftCell="A1">
      <pane xSplit="5" ySplit="6" topLeftCell="AE1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E35" sqref="AE35"/>
    </sheetView>
  </sheetViews>
  <sheetFormatPr defaultColWidth="9.140625" defaultRowHeight="15" outlineLevelCol="1"/>
  <cols>
    <col min="1" max="1" width="5.00390625" style="45" customWidth="1"/>
    <col min="2" max="2" width="21.140625" style="45" customWidth="1"/>
    <col min="3" max="3" width="17.140625" style="45" customWidth="1"/>
    <col min="4" max="6" width="9.140625" style="60" customWidth="1"/>
    <col min="7" max="30" width="12.8515625" style="129" hidden="1" customWidth="1" outlineLevel="1"/>
    <col min="31" max="31" width="12.8515625" style="129" customWidth="1" collapsed="1"/>
    <col min="32" max="34" width="12.8515625" style="129" customWidth="1"/>
    <col min="35" max="35" width="9.140625" style="45" customWidth="1"/>
    <col min="36" max="36" width="19.421875" style="45" customWidth="1"/>
    <col min="37" max="16384" width="9.140625" style="45" customWidth="1"/>
  </cols>
  <sheetData>
    <row r="1" spans="2:34" ht="15">
      <c r="B1" s="323" t="s">
        <v>138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</row>
    <row r="2" spans="2:34" ht="30.75" customHeight="1"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</row>
    <row r="3" ht="15">
      <c r="AH3" s="129" t="s">
        <v>9</v>
      </c>
    </row>
    <row r="4" spans="1:34" ht="29.25" customHeight="1">
      <c r="A4" s="325" t="s">
        <v>0</v>
      </c>
      <c r="B4" s="325" t="s">
        <v>12</v>
      </c>
      <c r="C4" s="325" t="s">
        <v>1</v>
      </c>
      <c r="D4" s="325"/>
      <c r="E4" s="325"/>
      <c r="F4" s="328" t="s">
        <v>61</v>
      </c>
      <c r="G4" s="315" t="s">
        <v>122</v>
      </c>
      <c r="H4" s="315"/>
      <c r="I4" s="315"/>
      <c r="J4" s="315" t="s">
        <v>123</v>
      </c>
      <c r="K4" s="315"/>
      <c r="L4" s="315"/>
      <c r="M4" s="315" t="s">
        <v>125</v>
      </c>
      <c r="N4" s="315"/>
      <c r="O4" s="315"/>
      <c r="P4" s="315" t="s">
        <v>126</v>
      </c>
      <c r="Q4" s="315"/>
      <c r="R4" s="315"/>
      <c r="S4" s="315" t="s">
        <v>128</v>
      </c>
      <c r="T4" s="315"/>
      <c r="U4" s="315"/>
      <c r="V4" s="315" t="s">
        <v>131</v>
      </c>
      <c r="W4" s="315"/>
      <c r="X4" s="315"/>
      <c r="Y4" s="315" t="s">
        <v>132</v>
      </c>
      <c r="Z4" s="315"/>
      <c r="AA4" s="315"/>
      <c r="AB4" s="315" t="s">
        <v>137</v>
      </c>
      <c r="AC4" s="315"/>
      <c r="AD4" s="315"/>
      <c r="AE4" s="315" t="s">
        <v>141</v>
      </c>
      <c r="AF4" s="315"/>
      <c r="AG4" s="315"/>
      <c r="AH4" s="320" t="s">
        <v>89</v>
      </c>
    </row>
    <row r="5" spans="1:34" ht="13.5" customHeight="1">
      <c r="A5" s="325"/>
      <c r="B5" s="325"/>
      <c r="C5" s="325" t="s">
        <v>2</v>
      </c>
      <c r="D5" s="325" t="s">
        <v>3</v>
      </c>
      <c r="E5" s="325" t="s">
        <v>4</v>
      </c>
      <c r="F5" s="329"/>
      <c r="G5" s="316" t="s">
        <v>5</v>
      </c>
      <c r="H5" s="317" t="s">
        <v>11</v>
      </c>
      <c r="I5" s="318"/>
      <c r="J5" s="316" t="s">
        <v>5</v>
      </c>
      <c r="K5" s="317" t="s">
        <v>11</v>
      </c>
      <c r="L5" s="318"/>
      <c r="M5" s="316" t="s">
        <v>5</v>
      </c>
      <c r="N5" s="317" t="s">
        <v>11</v>
      </c>
      <c r="O5" s="318"/>
      <c r="P5" s="316" t="s">
        <v>5</v>
      </c>
      <c r="Q5" s="317" t="s">
        <v>11</v>
      </c>
      <c r="R5" s="318"/>
      <c r="S5" s="316" t="s">
        <v>5</v>
      </c>
      <c r="T5" s="317" t="s">
        <v>11</v>
      </c>
      <c r="U5" s="318"/>
      <c r="V5" s="316" t="s">
        <v>5</v>
      </c>
      <c r="W5" s="317" t="s">
        <v>11</v>
      </c>
      <c r="X5" s="318"/>
      <c r="Y5" s="316" t="s">
        <v>5</v>
      </c>
      <c r="Z5" s="317" t="s">
        <v>11</v>
      </c>
      <c r="AA5" s="318"/>
      <c r="AB5" s="316" t="s">
        <v>5</v>
      </c>
      <c r="AC5" s="317" t="s">
        <v>11</v>
      </c>
      <c r="AD5" s="318"/>
      <c r="AE5" s="316" t="s">
        <v>5</v>
      </c>
      <c r="AF5" s="317" t="s">
        <v>11</v>
      </c>
      <c r="AG5" s="318"/>
      <c r="AH5" s="321"/>
    </row>
    <row r="6" spans="1:34" ht="45">
      <c r="A6" s="325"/>
      <c r="B6" s="325"/>
      <c r="C6" s="325"/>
      <c r="D6" s="325"/>
      <c r="E6" s="325"/>
      <c r="F6" s="330"/>
      <c r="G6" s="316"/>
      <c r="H6" s="133" t="s">
        <v>6</v>
      </c>
      <c r="I6" s="133" t="s">
        <v>7</v>
      </c>
      <c r="J6" s="316"/>
      <c r="K6" s="133" t="s">
        <v>6</v>
      </c>
      <c r="L6" s="133" t="s">
        <v>7</v>
      </c>
      <c r="M6" s="316"/>
      <c r="N6" s="133" t="s">
        <v>6</v>
      </c>
      <c r="O6" s="133" t="s">
        <v>7</v>
      </c>
      <c r="P6" s="316"/>
      <c r="Q6" s="133" t="s">
        <v>6</v>
      </c>
      <c r="R6" s="133" t="s">
        <v>7</v>
      </c>
      <c r="S6" s="316"/>
      <c r="T6" s="133" t="s">
        <v>6</v>
      </c>
      <c r="U6" s="133" t="s">
        <v>7</v>
      </c>
      <c r="V6" s="316"/>
      <c r="W6" s="133" t="s">
        <v>6</v>
      </c>
      <c r="X6" s="133" t="s">
        <v>7</v>
      </c>
      <c r="Y6" s="316"/>
      <c r="Z6" s="133" t="s">
        <v>6</v>
      </c>
      <c r="AA6" s="133" t="s">
        <v>7</v>
      </c>
      <c r="AB6" s="316"/>
      <c r="AC6" s="133" t="s">
        <v>6</v>
      </c>
      <c r="AD6" s="133" t="s">
        <v>7</v>
      </c>
      <c r="AE6" s="316"/>
      <c r="AF6" s="133" t="s">
        <v>6</v>
      </c>
      <c r="AG6" s="133" t="s">
        <v>7</v>
      </c>
      <c r="AH6" s="322"/>
    </row>
    <row r="7" spans="1:34" ht="15">
      <c r="A7" s="118">
        <v>1</v>
      </c>
      <c r="B7" s="118" t="s">
        <v>39</v>
      </c>
      <c r="C7" s="209" t="s">
        <v>41</v>
      </c>
      <c r="D7" s="209">
        <v>12</v>
      </c>
      <c r="E7" s="119"/>
      <c r="F7" s="119">
        <v>96</v>
      </c>
      <c r="G7" s="120">
        <f aca="true" t="shared" si="0" ref="G7:G18">H7+I7</f>
        <v>3032.7</v>
      </c>
      <c r="H7" s="120">
        <v>1702.8</v>
      </c>
      <c r="I7" s="120">
        <v>1329.9</v>
      </c>
      <c r="J7" s="120">
        <f aca="true" t="shared" si="1" ref="J7:J18">SUM(K7:L7)</f>
        <v>2965.2</v>
      </c>
      <c r="K7" s="120">
        <v>1680.4</v>
      </c>
      <c r="L7" s="120">
        <v>1284.8</v>
      </c>
      <c r="M7" s="120">
        <f aca="true" t="shared" si="2" ref="M7:M18">N7+O7</f>
        <v>2997.9</v>
      </c>
      <c r="N7" s="120">
        <f>1738+6.9</f>
        <v>1744.9</v>
      </c>
      <c r="O7" s="120">
        <f>1221.3+31.7</f>
        <v>1253</v>
      </c>
      <c r="P7" s="120">
        <f aca="true" t="shared" si="3" ref="P7:P18">Q7+R7</f>
        <v>2774</v>
      </c>
      <c r="Q7" s="121">
        <f>1483.7+5.9</f>
        <v>1489.6000000000001</v>
      </c>
      <c r="R7" s="121">
        <v>1284.4</v>
      </c>
      <c r="S7" s="120">
        <f aca="true" t="shared" si="4" ref="S7:S18">T7+U7</f>
        <v>2679.8</v>
      </c>
      <c r="T7" s="121">
        <v>1455.6</v>
      </c>
      <c r="U7" s="121">
        <f>1220.3+3.9</f>
        <v>1224.2</v>
      </c>
      <c r="V7" s="210">
        <f aca="true" t="shared" si="5" ref="V7:V18">W7+X7</f>
        <v>2733.5</v>
      </c>
      <c r="W7" s="121">
        <v>1509.7</v>
      </c>
      <c r="X7" s="121">
        <v>1223.8</v>
      </c>
      <c r="Y7" s="121">
        <f>Z7+AA7</f>
        <v>2766.8</v>
      </c>
      <c r="Z7" s="121">
        <v>1535.9</v>
      </c>
      <c r="AA7" s="121">
        <v>1230.9</v>
      </c>
      <c r="AB7" s="210">
        <f>AC7+AD7</f>
        <v>2912.5</v>
      </c>
      <c r="AC7" s="121">
        <v>1682.7</v>
      </c>
      <c r="AD7" s="121">
        <v>1229.8</v>
      </c>
      <c r="AE7" s="121">
        <f>AF7+AG7</f>
        <v>2843.9</v>
      </c>
      <c r="AF7" s="121">
        <v>1623.9</v>
      </c>
      <c r="AG7" s="121">
        <v>1220</v>
      </c>
      <c r="AH7" s="252">
        <f>AE7/F7</f>
        <v>29.623958333333334</v>
      </c>
    </row>
    <row r="8" spans="1:34" ht="15">
      <c r="A8" s="118">
        <f aca="true" t="shared" si="6" ref="A8:A18">A7+1</f>
        <v>2</v>
      </c>
      <c r="B8" s="118" t="s">
        <v>39</v>
      </c>
      <c r="C8" s="119" t="s">
        <v>46</v>
      </c>
      <c r="D8" s="119">
        <v>29</v>
      </c>
      <c r="E8" s="119"/>
      <c r="F8" s="119">
        <v>73</v>
      </c>
      <c r="G8" s="120">
        <f t="shared" si="0"/>
        <v>1065.8999999999999</v>
      </c>
      <c r="H8" s="120">
        <v>1045.6</v>
      </c>
      <c r="I8" s="120">
        <v>20.3</v>
      </c>
      <c r="J8" s="120">
        <f t="shared" si="1"/>
        <v>1064.3</v>
      </c>
      <c r="K8" s="120">
        <v>1045.6</v>
      </c>
      <c r="L8" s="120">
        <v>18.7</v>
      </c>
      <c r="M8" s="120">
        <f t="shared" si="2"/>
        <v>1089.2</v>
      </c>
      <c r="N8" s="120">
        <v>1069.4</v>
      </c>
      <c r="O8" s="120">
        <v>19.8</v>
      </c>
      <c r="P8" s="120">
        <f t="shared" si="3"/>
        <v>1134.4</v>
      </c>
      <c r="Q8" s="121">
        <v>1113.2</v>
      </c>
      <c r="R8" s="121">
        <v>21.2</v>
      </c>
      <c r="S8" s="120">
        <f t="shared" si="4"/>
        <v>1220.6000000000001</v>
      </c>
      <c r="T8" s="121">
        <v>1197.9</v>
      </c>
      <c r="U8" s="121">
        <v>22.7</v>
      </c>
      <c r="V8" s="120">
        <f t="shared" si="5"/>
        <v>1294.3999999999999</v>
      </c>
      <c r="W8" s="121">
        <v>1271.8</v>
      </c>
      <c r="X8" s="121">
        <v>22.6</v>
      </c>
      <c r="Y8" s="121">
        <f aca="true" t="shared" si="7" ref="Y8:Y18">Z8+AA8</f>
        <v>1313.9</v>
      </c>
      <c r="Z8" s="121">
        <v>1291.4</v>
      </c>
      <c r="AA8" s="121">
        <v>22.5</v>
      </c>
      <c r="AB8" s="121">
        <f aca="true" t="shared" si="8" ref="AB8:AB18">AC8+AD8</f>
        <v>1652.1</v>
      </c>
      <c r="AC8" s="121">
        <v>1629.6</v>
      </c>
      <c r="AD8" s="121">
        <v>22.5</v>
      </c>
      <c r="AE8" s="121">
        <f aca="true" t="shared" si="9" ref="AE8:AE15">AF8+AG8</f>
        <v>1672.7</v>
      </c>
      <c r="AF8" s="121">
        <v>1650.2</v>
      </c>
      <c r="AG8" s="121">
        <v>22.5</v>
      </c>
      <c r="AH8" s="252">
        <f aca="true" t="shared" si="10" ref="AH8:AH18">AE8/F8</f>
        <v>22.913698630136988</v>
      </c>
    </row>
    <row r="9" spans="1:34" ht="15">
      <c r="A9" s="118">
        <f t="shared" si="6"/>
        <v>3</v>
      </c>
      <c r="B9" s="118" t="s">
        <v>39</v>
      </c>
      <c r="C9" s="119" t="s">
        <v>52</v>
      </c>
      <c r="D9" s="119">
        <v>10</v>
      </c>
      <c r="E9" s="119"/>
      <c r="F9" s="119">
        <v>91</v>
      </c>
      <c r="G9" s="77">
        <f t="shared" si="0"/>
        <v>855.3</v>
      </c>
      <c r="H9" s="120">
        <f>804-15.1</f>
        <v>788.9</v>
      </c>
      <c r="I9" s="120">
        <v>66.4</v>
      </c>
      <c r="J9" s="120">
        <f t="shared" si="1"/>
        <v>872.2</v>
      </c>
      <c r="K9" s="120">
        <f>817.9+1.6</f>
        <v>819.5</v>
      </c>
      <c r="L9" s="120">
        <v>52.7</v>
      </c>
      <c r="M9" s="120">
        <f t="shared" si="2"/>
        <v>960.7</v>
      </c>
      <c r="N9" s="120">
        <v>915.1</v>
      </c>
      <c r="O9" s="120">
        <v>45.6</v>
      </c>
      <c r="P9" s="120">
        <f t="shared" si="3"/>
        <v>921.9</v>
      </c>
      <c r="Q9" s="121">
        <v>873.1</v>
      </c>
      <c r="R9" s="121">
        <v>48.8</v>
      </c>
      <c r="S9" s="120">
        <f t="shared" si="4"/>
        <v>1013.1</v>
      </c>
      <c r="T9" s="121">
        <v>968.9</v>
      </c>
      <c r="U9" s="121">
        <v>44.2</v>
      </c>
      <c r="V9" s="120">
        <f t="shared" si="5"/>
        <v>1050.6</v>
      </c>
      <c r="W9" s="121">
        <v>1006.4</v>
      </c>
      <c r="X9" s="121">
        <v>44.2</v>
      </c>
      <c r="Y9" s="121">
        <f t="shared" si="7"/>
        <v>1087.8</v>
      </c>
      <c r="Z9" s="121">
        <v>1046.7</v>
      </c>
      <c r="AA9" s="121">
        <v>41.1</v>
      </c>
      <c r="AB9" s="121">
        <f t="shared" si="8"/>
        <v>1165</v>
      </c>
      <c r="AC9" s="121">
        <v>1125.1</v>
      </c>
      <c r="AD9" s="121">
        <v>39.9</v>
      </c>
      <c r="AE9" s="121">
        <f t="shared" si="9"/>
        <v>1156.7</v>
      </c>
      <c r="AF9" s="121">
        <v>1116.8</v>
      </c>
      <c r="AG9" s="121">
        <v>39.9</v>
      </c>
      <c r="AH9" s="252">
        <f t="shared" si="10"/>
        <v>12.710989010989012</v>
      </c>
    </row>
    <row r="10" spans="1:34" ht="15">
      <c r="A10" s="118">
        <f t="shared" si="6"/>
        <v>4</v>
      </c>
      <c r="B10" s="118" t="s">
        <v>39</v>
      </c>
      <c r="C10" s="119" t="s">
        <v>44</v>
      </c>
      <c r="D10" s="119">
        <v>1</v>
      </c>
      <c r="E10" s="119"/>
      <c r="F10" s="119">
        <v>120</v>
      </c>
      <c r="G10" s="120">
        <f t="shared" si="0"/>
        <v>1326.4</v>
      </c>
      <c r="H10" s="120">
        <v>1102.5</v>
      </c>
      <c r="I10" s="120">
        <v>223.9</v>
      </c>
      <c r="J10" s="120">
        <f t="shared" si="1"/>
        <v>1238.1</v>
      </c>
      <c r="K10" s="120">
        <v>1083.5</v>
      </c>
      <c r="L10" s="120">
        <f>112.9+41.7</f>
        <v>154.60000000000002</v>
      </c>
      <c r="M10" s="120">
        <f t="shared" si="2"/>
        <v>1257.8</v>
      </c>
      <c r="N10" s="120">
        <v>1100.3</v>
      </c>
      <c r="O10" s="120">
        <v>157.5</v>
      </c>
      <c r="P10" s="120">
        <f t="shared" si="3"/>
        <v>1231.8</v>
      </c>
      <c r="Q10" s="121">
        <v>1070.5</v>
      </c>
      <c r="R10" s="121">
        <v>161.3</v>
      </c>
      <c r="S10" s="120">
        <f t="shared" si="4"/>
        <v>1256.6999999999998</v>
      </c>
      <c r="T10" s="121">
        <v>1102.1</v>
      </c>
      <c r="U10" s="121">
        <v>154.6</v>
      </c>
      <c r="V10" s="120">
        <f t="shared" si="5"/>
        <v>1326.6000000000001</v>
      </c>
      <c r="W10" s="121">
        <f>1154.9+17.4</f>
        <v>1172.3000000000002</v>
      </c>
      <c r="X10" s="121">
        <v>154.3</v>
      </c>
      <c r="Y10" s="121">
        <f t="shared" si="7"/>
        <v>1333.6000000000001</v>
      </c>
      <c r="Z10" s="121">
        <v>1179.2</v>
      </c>
      <c r="AA10" s="121">
        <v>154.4</v>
      </c>
      <c r="AB10" s="121">
        <f t="shared" si="8"/>
        <v>1493.8</v>
      </c>
      <c r="AC10" s="121">
        <v>1341.7</v>
      </c>
      <c r="AD10" s="121">
        <v>152.1</v>
      </c>
      <c r="AE10" s="121">
        <f t="shared" si="9"/>
        <v>1508.5</v>
      </c>
      <c r="AF10" s="121">
        <v>1358.5</v>
      </c>
      <c r="AG10" s="121">
        <v>150</v>
      </c>
      <c r="AH10" s="252">
        <f t="shared" si="10"/>
        <v>12.570833333333333</v>
      </c>
    </row>
    <row r="11" spans="1:34" ht="15">
      <c r="A11" s="118">
        <f t="shared" si="6"/>
        <v>5</v>
      </c>
      <c r="B11" s="118" t="s">
        <v>39</v>
      </c>
      <c r="C11" s="119" t="s">
        <v>42</v>
      </c>
      <c r="D11" s="119">
        <v>34</v>
      </c>
      <c r="E11" s="119"/>
      <c r="F11" s="119">
        <v>84</v>
      </c>
      <c r="G11" s="120">
        <f t="shared" si="0"/>
        <v>704.6</v>
      </c>
      <c r="H11" s="120">
        <v>589.6</v>
      </c>
      <c r="I11" s="120">
        <f>128.4-13.4</f>
        <v>115</v>
      </c>
      <c r="J11" s="120">
        <f t="shared" si="1"/>
        <v>708.6</v>
      </c>
      <c r="K11" s="120">
        <v>590.7</v>
      </c>
      <c r="L11" s="120">
        <v>117.9</v>
      </c>
      <c r="M11" s="120">
        <f t="shared" si="2"/>
        <v>777.5</v>
      </c>
      <c r="N11" s="120">
        <v>665.7</v>
      </c>
      <c r="O11" s="120">
        <v>111.8</v>
      </c>
      <c r="P11" s="120">
        <f t="shared" si="3"/>
        <v>754.4</v>
      </c>
      <c r="Q11" s="121">
        <v>641.9</v>
      </c>
      <c r="R11" s="121">
        <v>112.5</v>
      </c>
      <c r="S11" s="120">
        <f t="shared" si="4"/>
        <v>754.9</v>
      </c>
      <c r="T11" s="121">
        <v>644.8</v>
      </c>
      <c r="U11" s="121">
        <v>110.1</v>
      </c>
      <c r="V11" s="120">
        <f t="shared" si="5"/>
        <v>793.1</v>
      </c>
      <c r="W11" s="121">
        <v>683</v>
      </c>
      <c r="X11" s="121">
        <v>110.1</v>
      </c>
      <c r="Y11" s="121">
        <f t="shared" si="7"/>
        <v>846</v>
      </c>
      <c r="Z11" s="121">
        <v>707</v>
      </c>
      <c r="AA11" s="121">
        <v>139</v>
      </c>
      <c r="AB11" s="121">
        <f t="shared" si="8"/>
        <v>934.1</v>
      </c>
      <c r="AC11" s="121">
        <v>797.2</v>
      </c>
      <c r="AD11" s="121">
        <v>136.9</v>
      </c>
      <c r="AE11" s="121">
        <f t="shared" si="9"/>
        <v>924.3</v>
      </c>
      <c r="AF11" s="121">
        <v>789.3</v>
      </c>
      <c r="AG11" s="121">
        <v>135</v>
      </c>
      <c r="AH11" s="252">
        <f t="shared" si="10"/>
        <v>11.003571428571428</v>
      </c>
    </row>
    <row r="12" spans="1:34" ht="15">
      <c r="A12" s="118">
        <f t="shared" si="6"/>
        <v>6</v>
      </c>
      <c r="B12" s="118" t="s">
        <v>39</v>
      </c>
      <c r="C12" s="119" t="s">
        <v>38</v>
      </c>
      <c r="D12" s="119">
        <v>20</v>
      </c>
      <c r="E12" s="119"/>
      <c r="F12" s="119">
        <v>72</v>
      </c>
      <c r="G12" s="120">
        <f t="shared" si="0"/>
        <v>466.5</v>
      </c>
      <c r="H12" s="120">
        <v>412.3</v>
      </c>
      <c r="I12" s="120">
        <v>54.2</v>
      </c>
      <c r="J12" s="120">
        <f t="shared" si="1"/>
        <v>507.9</v>
      </c>
      <c r="K12" s="120">
        <v>406.2</v>
      </c>
      <c r="L12" s="120">
        <v>101.7</v>
      </c>
      <c r="M12" s="120">
        <f t="shared" si="2"/>
        <v>529.3</v>
      </c>
      <c r="N12" s="120">
        <v>433.7</v>
      </c>
      <c r="O12" s="120">
        <v>95.6</v>
      </c>
      <c r="P12" s="120">
        <f t="shared" si="3"/>
        <v>476.29999999999995</v>
      </c>
      <c r="Q12" s="121">
        <v>381.4</v>
      </c>
      <c r="R12" s="121">
        <v>94.9</v>
      </c>
      <c r="S12" s="120">
        <f t="shared" si="4"/>
        <v>509.4</v>
      </c>
      <c r="T12" s="121">
        <v>422.2</v>
      </c>
      <c r="U12" s="121">
        <v>87.2</v>
      </c>
      <c r="V12" s="120">
        <f t="shared" si="5"/>
        <v>525.6</v>
      </c>
      <c r="W12" s="121">
        <v>438.6</v>
      </c>
      <c r="X12" s="121">
        <v>87</v>
      </c>
      <c r="Y12" s="121">
        <f t="shared" si="7"/>
        <v>531.5</v>
      </c>
      <c r="Z12" s="121">
        <v>444.5</v>
      </c>
      <c r="AA12" s="121">
        <v>87</v>
      </c>
      <c r="AB12" s="121">
        <f t="shared" si="8"/>
        <v>548.4</v>
      </c>
      <c r="AC12" s="121">
        <v>462.1</v>
      </c>
      <c r="AD12" s="121">
        <v>86.3</v>
      </c>
      <c r="AE12" s="121">
        <f t="shared" si="9"/>
        <v>538.8</v>
      </c>
      <c r="AF12" s="121">
        <v>457</v>
      </c>
      <c r="AG12" s="121">
        <v>81.8</v>
      </c>
      <c r="AH12" s="252">
        <f t="shared" si="10"/>
        <v>7.4833333333333325</v>
      </c>
    </row>
    <row r="13" spans="1:34" ht="15">
      <c r="A13" s="118">
        <f t="shared" si="6"/>
        <v>7</v>
      </c>
      <c r="B13" s="118" t="s">
        <v>39</v>
      </c>
      <c r="C13" s="119" t="s">
        <v>41</v>
      </c>
      <c r="D13" s="119">
        <v>33</v>
      </c>
      <c r="E13" s="119"/>
      <c r="F13" s="119">
        <v>60</v>
      </c>
      <c r="G13" s="120">
        <f t="shared" si="0"/>
        <v>385.1</v>
      </c>
      <c r="H13" s="120">
        <v>329.5</v>
      </c>
      <c r="I13" s="120">
        <v>55.6</v>
      </c>
      <c r="J13" s="120">
        <f t="shared" si="1"/>
        <v>385.5</v>
      </c>
      <c r="K13" s="120">
        <v>330.4</v>
      </c>
      <c r="L13" s="120">
        <v>55.1</v>
      </c>
      <c r="M13" s="120">
        <f t="shared" si="2"/>
        <v>396.90000000000003</v>
      </c>
      <c r="N13" s="120">
        <v>339.8</v>
      </c>
      <c r="O13" s="120">
        <v>57.1</v>
      </c>
      <c r="P13" s="120">
        <f t="shared" si="3"/>
        <v>354.4</v>
      </c>
      <c r="Q13" s="121">
        <v>298.2</v>
      </c>
      <c r="R13" s="121">
        <v>56.2</v>
      </c>
      <c r="S13" s="120">
        <f t="shared" si="4"/>
        <v>376.1</v>
      </c>
      <c r="T13" s="121">
        <v>320</v>
      </c>
      <c r="U13" s="121">
        <v>56.1</v>
      </c>
      <c r="V13" s="120">
        <f t="shared" si="5"/>
        <v>404.09999999999997</v>
      </c>
      <c r="W13" s="121">
        <v>348.2</v>
      </c>
      <c r="X13" s="121">
        <v>55.9</v>
      </c>
      <c r="Y13" s="121">
        <f t="shared" si="7"/>
        <v>393</v>
      </c>
      <c r="Z13" s="121">
        <v>337.5</v>
      </c>
      <c r="AA13" s="121">
        <v>55.5</v>
      </c>
      <c r="AB13" s="121">
        <f t="shared" si="8"/>
        <v>412.5</v>
      </c>
      <c r="AC13" s="121">
        <v>358.6</v>
      </c>
      <c r="AD13" s="121">
        <v>53.9</v>
      </c>
      <c r="AE13" s="121">
        <f t="shared" si="9"/>
        <v>410.79999999999995</v>
      </c>
      <c r="AF13" s="121">
        <v>356.9</v>
      </c>
      <c r="AG13" s="121">
        <v>53.9</v>
      </c>
      <c r="AH13" s="252">
        <f t="shared" si="10"/>
        <v>6.846666666666666</v>
      </c>
    </row>
    <row r="14" spans="1:34" ht="15">
      <c r="A14" s="118">
        <f t="shared" si="6"/>
        <v>8</v>
      </c>
      <c r="B14" s="118" t="s">
        <v>39</v>
      </c>
      <c r="C14" s="119" t="s">
        <v>42</v>
      </c>
      <c r="D14" s="119">
        <v>16</v>
      </c>
      <c r="E14" s="119"/>
      <c r="F14" s="119">
        <v>42</v>
      </c>
      <c r="G14" s="120">
        <f t="shared" si="0"/>
        <v>239.3</v>
      </c>
      <c r="H14" s="120">
        <v>209</v>
      </c>
      <c r="I14" s="120">
        <v>30.3</v>
      </c>
      <c r="J14" s="120">
        <f t="shared" si="1"/>
        <v>240.3</v>
      </c>
      <c r="K14" s="120">
        <v>210</v>
      </c>
      <c r="L14" s="120">
        <v>30.3</v>
      </c>
      <c r="M14" s="120">
        <f t="shared" si="2"/>
        <v>248.20000000000002</v>
      </c>
      <c r="N14" s="120">
        <v>216.4</v>
      </c>
      <c r="O14" s="120">
        <v>31.8</v>
      </c>
      <c r="P14" s="120">
        <f t="shared" si="3"/>
        <v>210.20000000000002</v>
      </c>
      <c r="Q14" s="121">
        <v>178.4</v>
      </c>
      <c r="R14" s="121">
        <v>31.8</v>
      </c>
      <c r="S14" s="120">
        <f t="shared" si="4"/>
        <v>218.7</v>
      </c>
      <c r="T14" s="121">
        <v>204.1</v>
      </c>
      <c r="U14" s="121">
        <v>14.6</v>
      </c>
      <c r="V14" s="120">
        <f t="shared" si="5"/>
        <v>245.1</v>
      </c>
      <c r="W14" s="121">
        <v>230.5</v>
      </c>
      <c r="X14" s="121">
        <v>14.6</v>
      </c>
      <c r="Y14" s="121">
        <f t="shared" si="7"/>
        <v>228.2</v>
      </c>
      <c r="Z14" s="121">
        <v>214</v>
      </c>
      <c r="AA14" s="121">
        <v>14.2</v>
      </c>
      <c r="AB14" s="121">
        <f t="shared" si="8"/>
        <v>285.90000000000003</v>
      </c>
      <c r="AC14" s="121">
        <v>271.8</v>
      </c>
      <c r="AD14" s="121">
        <v>14.1</v>
      </c>
      <c r="AE14" s="121">
        <f t="shared" si="9"/>
        <v>256.4</v>
      </c>
      <c r="AF14" s="121">
        <v>245</v>
      </c>
      <c r="AG14" s="121">
        <v>11.4</v>
      </c>
      <c r="AH14" s="252">
        <f t="shared" si="10"/>
        <v>6.104761904761904</v>
      </c>
    </row>
    <row r="15" spans="1:34" ht="15">
      <c r="A15" s="118">
        <f t="shared" si="6"/>
        <v>9</v>
      </c>
      <c r="B15" s="118" t="s">
        <v>39</v>
      </c>
      <c r="C15" s="119" t="s">
        <v>42</v>
      </c>
      <c r="D15" s="119">
        <v>32</v>
      </c>
      <c r="E15" s="119"/>
      <c r="F15" s="119">
        <v>50</v>
      </c>
      <c r="G15" s="120">
        <f t="shared" si="0"/>
        <v>278.9</v>
      </c>
      <c r="H15" s="120">
        <v>278.9</v>
      </c>
      <c r="I15" s="131">
        <v>0</v>
      </c>
      <c r="J15" s="120">
        <f t="shared" si="1"/>
        <v>264.1</v>
      </c>
      <c r="K15" s="120">
        <v>264.1</v>
      </c>
      <c r="L15" s="131"/>
      <c r="M15" s="120">
        <f t="shared" si="2"/>
        <v>270.7</v>
      </c>
      <c r="N15" s="120">
        <v>270.7</v>
      </c>
      <c r="O15" s="131"/>
      <c r="P15" s="120">
        <f t="shared" si="3"/>
        <v>247.9</v>
      </c>
      <c r="Q15" s="121">
        <v>247.9</v>
      </c>
      <c r="R15" s="121"/>
      <c r="S15" s="120">
        <f t="shared" si="4"/>
        <v>273.3</v>
      </c>
      <c r="T15" s="121">
        <v>273.3</v>
      </c>
      <c r="U15" s="121"/>
      <c r="V15" s="120">
        <f t="shared" si="5"/>
        <v>282.3</v>
      </c>
      <c r="W15" s="121">
        <v>282.3</v>
      </c>
      <c r="X15" s="121">
        <v>0</v>
      </c>
      <c r="Y15" s="121">
        <f t="shared" si="7"/>
        <v>291.9</v>
      </c>
      <c r="Z15" s="121">
        <v>291.9</v>
      </c>
      <c r="AA15" s="121"/>
      <c r="AB15" s="121">
        <f t="shared" si="8"/>
        <v>299.1</v>
      </c>
      <c r="AC15" s="121">
        <v>299.1</v>
      </c>
      <c r="AD15" s="121">
        <v>0</v>
      </c>
      <c r="AE15" s="121">
        <f t="shared" si="9"/>
        <v>275.7</v>
      </c>
      <c r="AF15" s="121">
        <v>275.7</v>
      </c>
      <c r="AG15" s="121"/>
      <c r="AH15" s="252">
        <f t="shared" si="10"/>
        <v>5.513999999999999</v>
      </c>
    </row>
    <row r="16" spans="1:34" ht="15">
      <c r="A16" s="118">
        <f t="shared" si="6"/>
        <v>10</v>
      </c>
      <c r="B16" s="118" t="s">
        <v>39</v>
      </c>
      <c r="C16" s="119" t="s">
        <v>45</v>
      </c>
      <c r="D16" s="119">
        <v>11</v>
      </c>
      <c r="E16" s="119"/>
      <c r="F16" s="119">
        <v>60</v>
      </c>
      <c r="G16" s="120">
        <f t="shared" si="0"/>
        <v>238.2</v>
      </c>
      <c r="H16" s="120">
        <v>238.2</v>
      </c>
      <c r="I16" s="120">
        <v>0</v>
      </c>
      <c r="J16" s="120">
        <f t="shared" si="1"/>
        <v>245.6</v>
      </c>
      <c r="K16" s="120">
        <v>245.6</v>
      </c>
      <c r="L16" s="120"/>
      <c r="M16" s="120">
        <f t="shared" si="2"/>
        <v>256.3</v>
      </c>
      <c r="N16" s="120">
        <v>256.3</v>
      </c>
      <c r="O16" s="120"/>
      <c r="P16" s="120">
        <f t="shared" si="3"/>
        <v>124.9</v>
      </c>
      <c r="Q16" s="121">
        <v>124.9</v>
      </c>
      <c r="R16" s="121"/>
      <c r="S16" s="120">
        <f t="shared" si="4"/>
        <v>235</v>
      </c>
      <c r="T16" s="121">
        <v>235</v>
      </c>
      <c r="U16" s="121"/>
      <c r="V16" s="120">
        <f t="shared" si="5"/>
        <v>249.6</v>
      </c>
      <c r="W16" s="121">
        <v>249.6</v>
      </c>
      <c r="X16" s="121">
        <v>0</v>
      </c>
      <c r="Y16" s="121">
        <f t="shared" si="7"/>
        <v>231.1</v>
      </c>
      <c r="Z16" s="121">
        <v>231.1</v>
      </c>
      <c r="AA16" s="121">
        <v>0</v>
      </c>
      <c r="AB16" s="121">
        <f>AC16+AD16</f>
        <v>249.7</v>
      </c>
      <c r="AC16" s="121">
        <v>249.7</v>
      </c>
      <c r="AD16" s="121">
        <v>0</v>
      </c>
      <c r="AE16" s="121">
        <f>AF16+AG16</f>
        <v>271</v>
      </c>
      <c r="AF16" s="121">
        <v>271</v>
      </c>
      <c r="AG16" s="121"/>
      <c r="AH16" s="252">
        <f t="shared" si="10"/>
        <v>4.516666666666667</v>
      </c>
    </row>
    <row r="17" spans="1:34" ht="15">
      <c r="A17" s="118">
        <f t="shared" si="6"/>
        <v>11</v>
      </c>
      <c r="B17" s="118" t="s">
        <v>39</v>
      </c>
      <c r="C17" s="119" t="s">
        <v>58</v>
      </c>
      <c r="D17" s="119">
        <v>6</v>
      </c>
      <c r="E17" s="119" t="s">
        <v>17</v>
      </c>
      <c r="F17" s="119">
        <v>76</v>
      </c>
      <c r="G17" s="120">
        <f t="shared" si="0"/>
        <v>237.2</v>
      </c>
      <c r="H17" s="120">
        <v>237.2</v>
      </c>
      <c r="I17" s="120">
        <v>0</v>
      </c>
      <c r="J17" s="120">
        <f t="shared" si="1"/>
        <v>238.2</v>
      </c>
      <c r="K17" s="120">
        <v>238.2</v>
      </c>
      <c r="L17" s="120"/>
      <c r="M17" s="120">
        <f t="shared" si="2"/>
        <v>328.9</v>
      </c>
      <c r="N17" s="120">
        <v>328.9</v>
      </c>
      <c r="O17" s="120"/>
      <c r="P17" s="120">
        <f t="shared" si="3"/>
        <v>299</v>
      </c>
      <c r="Q17" s="121">
        <v>299</v>
      </c>
      <c r="R17" s="121"/>
      <c r="S17" s="120">
        <f t="shared" si="4"/>
        <v>278.5</v>
      </c>
      <c r="T17" s="121">
        <v>278.5</v>
      </c>
      <c r="U17" s="121"/>
      <c r="V17" s="120">
        <f t="shared" si="5"/>
        <v>293.9</v>
      </c>
      <c r="W17" s="121">
        <v>293.9</v>
      </c>
      <c r="X17" s="121">
        <v>0</v>
      </c>
      <c r="Y17" s="121">
        <f t="shared" si="7"/>
        <v>316.3</v>
      </c>
      <c r="Z17" s="121">
        <v>316.3</v>
      </c>
      <c r="AA17" s="121"/>
      <c r="AB17" s="121">
        <f t="shared" si="8"/>
        <v>334.8</v>
      </c>
      <c r="AC17" s="121">
        <v>334.8</v>
      </c>
      <c r="AD17" s="121">
        <v>0</v>
      </c>
      <c r="AE17" s="121">
        <f>AF17+AG17</f>
        <v>346.9</v>
      </c>
      <c r="AF17" s="121">
        <v>346.9</v>
      </c>
      <c r="AG17" s="121"/>
      <c r="AH17" s="252">
        <f t="shared" si="10"/>
        <v>4.564473684210526</v>
      </c>
    </row>
    <row r="18" spans="1:34" ht="15">
      <c r="A18" s="118">
        <f t="shared" si="6"/>
        <v>12</v>
      </c>
      <c r="B18" s="118" t="s">
        <v>39</v>
      </c>
      <c r="C18" s="119" t="s">
        <v>33</v>
      </c>
      <c r="D18" s="119">
        <v>27</v>
      </c>
      <c r="E18" s="119" t="s">
        <v>17</v>
      </c>
      <c r="F18" s="119">
        <v>60</v>
      </c>
      <c r="G18" s="120">
        <f t="shared" si="0"/>
        <v>231.4</v>
      </c>
      <c r="H18" s="120">
        <v>231.4</v>
      </c>
      <c r="I18" s="120">
        <v>0</v>
      </c>
      <c r="J18" s="120">
        <f t="shared" si="1"/>
        <v>222.5</v>
      </c>
      <c r="K18" s="120">
        <v>222.5</v>
      </c>
      <c r="L18" s="120"/>
      <c r="M18" s="120">
        <f t="shared" si="2"/>
        <v>224.2</v>
      </c>
      <c r="N18" s="120">
        <v>224.2</v>
      </c>
      <c r="O18" s="120"/>
      <c r="P18" s="120">
        <f t="shared" si="3"/>
        <v>214.3</v>
      </c>
      <c r="Q18" s="121">
        <v>214.3</v>
      </c>
      <c r="R18" s="121"/>
      <c r="S18" s="120">
        <f t="shared" si="4"/>
        <v>212.8</v>
      </c>
      <c r="T18" s="121">
        <v>212.8</v>
      </c>
      <c r="U18" s="121"/>
      <c r="V18" s="120">
        <f t="shared" si="5"/>
        <v>231.4</v>
      </c>
      <c r="W18" s="121">
        <v>231.4</v>
      </c>
      <c r="X18" s="121">
        <v>0</v>
      </c>
      <c r="Y18" s="121">
        <f t="shared" si="7"/>
        <v>239.6</v>
      </c>
      <c r="Z18" s="121">
        <v>239.6</v>
      </c>
      <c r="AA18" s="121"/>
      <c r="AB18" s="121">
        <f t="shared" si="8"/>
        <v>250.8</v>
      </c>
      <c r="AC18" s="121">
        <v>250.8</v>
      </c>
      <c r="AD18" s="121">
        <v>0</v>
      </c>
      <c r="AE18" s="121">
        <f>AF18+AG18</f>
        <v>241.9</v>
      </c>
      <c r="AF18" s="121">
        <v>241.9</v>
      </c>
      <c r="AG18" s="121"/>
      <c r="AH18" s="252">
        <f t="shared" si="10"/>
        <v>4.031666666666667</v>
      </c>
    </row>
    <row r="19" spans="1:34" ht="15">
      <c r="A19" s="118"/>
      <c r="B19" s="118" t="s">
        <v>8</v>
      </c>
      <c r="C19" s="119"/>
      <c r="D19" s="119"/>
      <c r="E19" s="119"/>
      <c r="F19" s="123">
        <f aca="true" t="shared" si="11" ref="F19:L19">SUM(F7:F18)</f>
        <v>884</v>
      </c>
      <c r="G19" s="80">
        <f t="shared" si="11"/>
        <v>9061.500000000002</v>
      </c>
      <c r="H19" s="80">
        <f t="shared" si="11"/>
        <v>7165.899999999999</v>
      </c>
      <c r="I19" s="80">
        <f t="shared" si="11"/>
        <v>1895.6000000000001</v>
      </c>
      <c r="J19" s="80">
        <f t="shared" si="11"/>
        <v>8952.5</v>
      </c>
      <c r="K19" s="80">
        <f t="shared" si="11"/>
        <v>7136.7</v>
      </c>
      <c r="L19" s="80">
        <f t="shared" si="11"/>
        <v>1815.8000000000002</v>
      </c>
      <c r="M19" s="80">
        <f aca="true" t="shared" si="12" ref="M19:R19">SUM(M7:M18)</f>
        <v>9337.6</v>
      </c>
      <c r="N19" s="80">
        <f t="shared" si="12"/>
        <v>7565.399999999999</v>
      </c>
      <c r="O19" s="80">
        <f t="shared" si="12"/>
        <v>1772.1999999999996</v>
      </c>
      <c r="P19" s="80">
        <f t="shared" si="12"/>
        <v>8743.499999999998</v>
      </c>
      <c r="Q19" s="80">
        <f t="shared" si="12"/>
        <v>6932.399999999998</v>
      </c>
      <c r="R19" s="80">
        <f t="shared" si="12"/>
        <v>1811.1000000000001</v>
      </c>
      <c r="S19" s="80">
        <f aca="true" t="shared" si="13" ref="S19:AA19">SUM(S7:S18)</f>
        <v>9028.9</v>
      </c>
      <c r="T19" s="80">
        <f t="shared" si="13"/>
        <v>7315.200000000001</v>
      </c>
      <c r="U19" s="80">
        <f t="shared" si="13"/>
        <v>1713.6999999999998</v>
      </c>
      <c r="V19" s="80">
        <f t="shared" si="13"/>
        <v>9430.2</v>
      </c>
      <c r="W19" s="80">
        <f t="shared" si="13"/>
        <v>7717.700000000001</v>
      </c>
      <c r="X19" s="80">
        <f t="shared" si="13"/>
        <v>1712.4999999999998</v>
      </c>
      <c r="Y19" s="80">
        <f t="shared" si="13"/>
        <v>9579.7</v>
      </c>
      <c r="Z19" s="80">
        <f t="shared" si="13"/>
        <v>7835.1</v>
      </c>
      <c r="AA19" s="80">
        <f t="shared" si="13"/>
        <v>1744.6000000000001</v>
      </c>
      <c r="AB19" s="80">
        <f aca="true" t="shared" si="14" ref="AB19:AG19">SUM(AB7:AB18)</f>
        <v>10538.7</v>
      </c>
      <c r="AC19" s="80">
        <f t="shared" si="14"/>
        <v>8803.199999999999</v>
      </c>
      <c r="AD19" s="80">
        <f t="shared" si="14"/>
        <v>1735.5</v>
      </c>
      <c r="AE19" s="80">
        <f t="shared" si="14"/>
        <v>10447.599999999999</v>
      </c>
      <c r="AF19" s="80">
        <f t="shared" si="14"/>
        <v>8733.1</v>
      </c>
      <c r="AG19" s="80">
        <f t="shared" si="14"/>
        <v>1714.5000000000002</v>
      </c>
      <c r="AH19" s="83"/>
    </row>
    <row r="20" spans="1:34" ht="15">
      <c r="A20" s="326" t="s">
        <v>95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</row>
    <row r="21" spans="1:38" ht="15">
      <c r="A21" s="118">
        <v>1</v>
      </c>
      <c r="B21" s="118" t="s">
        <v>39</v>
      </c>
      <c r="C21" s="119" t="s">
        <v>22</v>
      </c>
      <c r="D21" s="119">
        <v>9</v>
      </c>
      <c r="E21" s="119" t="s">
        <v>18</v>
      </c>
      <c r="F21" s="119">
        <v>5</v>
      </c>
      <c r="G21" s="120">
        <f>H21+I21</f>
        <v>7.7</v>
      </c>
      <c r="H21" s="120">
        <v>7.5</v>
      </c>
      <c r="I21" s="120">
        <v>0.2</v>
      </c>
      <c r="J21" s="120">
        <f>SUM(K21:L21)</f>
        <v>6.7</v>
      </c>
      <c r="K21" s="120">
        <v>6.7</v>
      </c>
      <c r="L21" s="120"/>
      <c r="M21" s="120">
        <f>N21+O21</f>
        <v>6.7</v>
      </c>
      <c r="N21" s="120">
        <v>6.7</v>
      </c>
      <c r="O21" s="120"/>
      <c r="P21" s="120">
        <f>Q21+R21</f>
        <v>6.7</v>
      </c>
      <c r="Q21" s="121">
        <v>6.7</v>
      </c>
      <c r="R21" s="121"/>
      <c r="S21" s="120">
        <f>T21+U21</f>
        <v>8.8</v>
      </c>
      <c r="T21" s="121">
        <v>8.8</v>
      </c>
      <c r="U21" s="121"/>
      <c r="V21" s="120">
        <f>W21+X21</f>
        <v>10.100000000000001</v>
      </c>
      <c r="W21" s="121">
        <v>8.8</v>
      </c>
      <c r="X21" s="121">
        <v>1.3</v>
      </c>
      <c r="Y21" s="121">
        <f>Z21+AA21</f>
        <v>10.100000000000001</v>
      </c>
      <c r="Z21" s="231">
        <v>8.8</v>
      </c>
      <c r="AA21" s="231">
        <v>1.3</v>
      </c>
      <c r="AB21" s="121">
        <f>AC21+AD21</f>
        <v>0</v>
      </c>
      <c r="AC21" s="231">
        <v>0</v>
      </c>
      <c r="AD21" s="231">
        <v>0</v>
      </c>
      <c r="AE21" s="121">
        <f>AF21+AG21</f>
        <v>0</v>
      </c>
      <c r="AF21" s="231">
        <v>0</v>
      </c>
      <c r="AG21" s="231">
        <v>0</v>
      </c>
      <c r="AH21" s="223">
        <f>AE21/F21</f>
        <v>0</v>
      </c>
      <c r="AL21" s="124"/>
    </row>
    <row r="22" spans="1:38" ht="15">
      <c r="A22" s="118">
        <f>A21+1</f>
        <v>2</v>
      </c>
      <c r="B22" s="118" t="s">
        <v>39</v>
      </c>
      <c r="C22" s="119" t="s">
        <v>22</v>
      </c>
      <c r="D22" s="119">
        <v>28</v>
      </c>
      <c r="E22" s="119"/>
      <c r="F22" s="119">
        <v>8</v>
      </c>
      <c r="G22" s="120">
        <f aca="true" t="shared" si="15" ref="G22:G30">H22+I22</f>
        <v>64.8</v>
      </c>
      <c r="H22" s="120">
        <v>64.8</v>
      </c>
      <c r="I22" s="120">
        <v>0</v>
      </c>
      <c r="J22" s="120">
        <f aca="true" t="shared" si="16" ref="J22:J30">SUM(K22:L22)</f>
        <v>64.8</v>
      </c>
      <c r="K22" s="120">
        <v>64.8</v>
      </c>
      <c r="L22" s="120"/>
      <c r="M22" s="120">
        <f aca="true" t="shared" si="17" ref="M22:M30">N22+O22</f>
        <v>64.4</v>
      </c>
      <c r="N22" s="120">
        <v>64.4</v>
      </c>
      <c r="O22" s="120"/>
      <c r="P22" s="120">
        <f aca="true" t="shared" si="18" ref="P22:P30">Q22+R22</f>
        <v>64.8</v>
      </c>
      <c r="Q22" s="121">
        <v>64.8</v>
      </c>
      <c r="R22" s="121"/>
      <c r="S22" s="120">
        <f aca="true" t="shared" si="19" ref="S22:S30">T22+U22</f>
        <v>64.9</v>
      </c>
      <c r="T22" s="121">
        <v>64.9</v>
      </c>
      <c r="U22" s="121"/>
      <c r="V22" s="120">
        <f aca="true" t="shared" si="20" ref="V22:V30">W22+X22</f>
        <v>64.9</v>
      </c>
      <c r="W22" s="121">
        <v>64.9</v>
      </c>
      <c r="X22" s="121">
        <v>0</v>
      </c>
      <c r="Y22" s="121">
        <f aca="true" t="shared" si="21" ref="Y22:Y33">Z22+AA22</f>
        <v>67</v>
      </c>
      <c r="Z22" s="231">
        <v>64.9</v>
      </c>
      <c r="AA22" s="231">
        <v>2.1</v>
      </c>
      <c r="AB22" s="121">
        <f aca="true" t="shared" si="22" ref="AB22:AB33">AC22+AD22</f>
        <v>64.7</v>
      </c>
      <c r="AC22" s="231">
        <v>64.7</v>
      </c>
      <c r="AD22" s="231">
        <v>0</v>
      </c>
      <c r="AE22" s="121">
        <f aca="true" t="shared" si="23" ref="AE22:AE33">AF22+AG22</f>
        <v>64.7</v>
      </c>
      <c r="AF22" s="231">
        <v>64.7</v>
      </c>
      <c r="AG22" s="231"/>
      <c r="AH22" s="255">
        <f aca="true" t="shared" si="24" ref="AH22:AH33">AE22/F22</f>
        <v>8.0875</v>
      </c>
      <c r="AL22" s="124"/>
    </row>
    <row r="23" spans="1:38" ht="20.25" customHeight="1">
      <c r="A23" s="118">
        <f aca="true" t="shared" si="25" ref="A23:A33">A22+1</f>
        <v>3</v>
      </c>
      <c r="B23" s="118" t="s">
        <v>39</v>
      </c>
      <c r="C23" s="119" t="s">
        <v>22</v>
      </c>
      <c r="D23" s="119">
        <v>11</v>
      </c>
      <c r="E23" s="119"/>
      <c r="F23" s="119">
        <v>27</v>
      </c>
      <c r="G23" s="120">
        <f t="shared" si="15"/>
        <v>31.4</v>
      </c>
      <c r="H23" s="120">
        <v>18</v>
      </c>
      <c r="I23" s="120">
        <v>13.4</v>
      </c>
      <c r="J23" s="120">
        <f t="shared" si="16"/>
        <v>31.5</v>
      </c>
      <c r="K23" s="120">
        <v>18.1</v>
      </c>
      <c r="L23" s="120">
        <v>13.4</v>
      </c>
      <c r="M23" s="120">
        <f t="shared" si="17"/>
        <v>31.5</v>
      </c>
      <c r="N23" s="120">
        <v>18.1</v>
      </c>
      <c r="O23" s="120">
        <v>13.4</v>
      </c>
      <c r="P23" s="120">
        <f t="shared" si="18"/>
        <v>29.700000000000003</v>
      </c>
      <c r="Q23" s="121">
        <v>16.3</v>
      </c>
      <c r="R23" s="121">
        <v>13.4</v>
      </c>
      <c r="S23" s="120">
        <f t="shared" si="19"/>
        <v>25.9</v>
      </c>
      <c r="T23" s="121">
        <v>12.7</v>
      </c>
      <c r="U23" s="121">
        <v>13.2</v>
      </c>
      <c r="V23" s="120">
        <f t="shared" si="20"/>
        <v>25.799999999999997</v>
      </c>
      <c r="W23" s="121">
        <v>12.7</v>
      </c>
      <c r="X23" s="121">
        <v>13.1</v>
      </c>
      <c r="Y23" s="121">
        <f t="shared" si="21"/>
        <v>8.6</v>
      </c>
      <c r="Z23" s="231">
        <v>3.4</v>
      </c>
      <c r="AA23" s="231">
        <v>5.2</v>
      </c>
      <c r="AB23" s="121">
        <f t="shared" si="22"/>
        <v>8.1</v>
      </c>
      <c r="AC23" s="231">
        <v>3.4</v>
      </c>
      <c r="AD23" s="231">
        <v>4.7</v>
      </c>
      <c r="AE23" s="121">
        <f t="shared" si="23"/>
        <v>8.1</v>
      </c>
      <c r="AF23" s="231">
        <v>3.4</v>
      </c>
      <c r="AG23" s="231">
        <v>4.7</v>
      </c>
      <c r="AH23" s="255">
        <f t="shared" si="24"/>
        <v>0.3</v>
      </c>
      <c r="AL23" s="124"/>
    </row>
    <row r="24" spans="1:38" ht="21.75" customHeight="1">
      <c r="A24" s="118">
        <f t="shared" si="25"/>
        <v>4</v>
      </c>
      <c r="B24" s="118" t="s">
        <v>39</v>
      </c>
      <c r="C24" s="119" t="s">
        <v>22</v>
      </c>
      <c r="D24" s="119">
        <v>13</v>
      </c>
      <c r="E24" s="119"/>
      <c r="F24" s="119">
        <v>8</v>
      </c>
      <c r="G24" s="120">
        <f t="shared" si="15"/>
        <v>71.6</v>
      </c>
      <c r="H24" s="120">
        <v>37.5</v>
      </c>
      <c r="I24" s="120">
        <v>34.1</v>
      </c>
      <c r="J24" s="120">
        <f t="shared" si="16"/>
        <v>71.6</v>
      </c>
      <c r="K24" s="120">
        <v>37.5</v>
      </c>
      <c r="L24" s="120">
        <v>34.1</v>
      </c>
      <c r="M24" s="120">
        <f t="shared" si="17"/>
        <v>71.6</v>
      </c>
      <c r="N24" s="120">
        <v>37.5</v>
      </c>
      <c r="O24" s="120">
        <v>34.1</v>
      </c>
      <c r="P24" s="120">
        <f t="shared" si="18"/>
        <v>71.6</v>
      </c>
      <c r="Q24" s="121">
        <v>37.5</v>
      </c>
      <c r="R24" s="121">
        <v>34.1</v>
      </c>
      <c r="S24" s="120">
        <f t="shared" si="19"/>
        <v>71.6</v>
      </c>
      <c r="T24" s="121">
        <v>37.5</v>
      </c>
      <c r="U24" s="121">
        <v>34.1</v>
      </c>
      <c r="V24" s="120">
        <f t="shared" si="20"/>
        <v>71.6</v>
      </c>
      <c r="W24" s="121">
        <v>37.5</v>
      </c>
      <c r="X24" s="121">
        <v>34.1</v>
      </c>
      <c r="Y24" s="121">
        <f t="shared" si="21"/>
        <v>71.6</v>
      </c>
      <c r="Z24" s="231">
        <v>37.5</v>
      </c>
      <c r="AA24" s="231">
        <v>34.1</v>
      </c>
      <c r="AB24" s="121">
        <f t="shared" si="22"/>
        <v>71.6</v>
      </c>
      <c r="AC24" s="231">
        <v>37.5</v>
      </c>
      <c r="AD24" s="231">
        <v>34.1</v>
      </c>
      <c r="AE24" s="121">
        <f t="shared" si="23"/>
        <v>71.6</v>
      </c>
      <c r="AF24" s="231">
        <v>37.5</v>
      </c>
      <c r="AG24" s="231">
        <v>34.1</v>
      </c>
      <c r="AH24" s="255">
        <f t="shared" si="24"/>
        <v>8.95</v>
      </c>
      <c r="AL24" s="124"/>
    </row>
    <row r="25" spans="1:38" ht="21.75" customHeight="1">
      <c r="A25" s="118">
        <f t="shared" si="25"/>
        <v>5</v>
      </c>
      <c r="B25" s="118" t="s">
        <v>39</v>
      </c>
      <c r="C25" s="119" t="s">
        <v>22</v>
      </c>
      <c r="D25" s="119">
        <v>16</v>
      </c>
      <c r="E25" s="119"/>
      <c r="F25" s="119">
        <v>27</v>
      </c>
      <c r="G25" s="120">
        <f t="shared" si="15"/>
        <v>6.1</v>
      </c>
      <c r="H25" s="120">
        <v>5.1</v>
      </c>
      <c r="I25" s="120">
        <v>1</v>
      </c>
      <c r="J25" s="120">
        <f t="shared" si="16"/>
        <v>6.1</v>
      </c>
      <c r="K25" s="120">
        <v>5.1</v>
      </c>
      <c r="L25" s="120">
        <v>1</v>
      </c>
      <c r="M25" s="120">
        <f t="shared" si="17"/>
        <v>6.1</v>
      </c>
      <c r="N25" s="120">
        <v>5.1</v>
      </c>
      <c r="O25" s="120">
        <v>1</v>
      </c>
      <c r="P25" s="120">
        <f t="shared" si="18"/>
        <v>6.1</v>
      </c>
      <c r="Q25" s="121">
        <v>5.1</v>
      </c>
      <c r="R25" s="121">
        <v>1</v>
      </c>
      <c r="S25" s="120">
        <f t="shared" si="19"/>
        <v>6.1</v>
      </c>
      <c r="T25" s="121">
        <v>5.1</v>
      </c>
      <c r="U25" s="121">
        <v>1</v>
      </c>
      <c r="V25" s="120">
        <f t="shared" si="20"/>
        <v>6.1</v>
      </c>
      <c r="W25" s="121">
        <v>5.1</v>
      </c>
      <c r="X25" s="121">
        <v>1</v>
      </c>
      <c r="Y25" s="121">
        <f t="shared" si="21"/>
        <v>6.1</v>
      </c>
      <c r="Z25" s="231">
        <v>5.1</v>
      </c>
      <c r="AA25" s="231">
        <v>1</v>
      </c>
      <c r="AB25" s="121">
        <f t="shared" si="22"/>
        <v>6.1</v>
      </c>
      <c r="AC25" s="231">
        <v>5.1</v>
      </c>
      <c r="AD25" s="231">
        <v>1</v>
      </c>
      <c r="AE25" s="121">
        <f t="shared" si="23"/>
        <v>6.1</v>
      </c>
      <c r="AF25" s="231">
        <v>5.1</v>
      </c>
      <c r="AG25" s="231">
        <v>1</v>
      </c>
      <c r="AH25" s="255">
        <f t="shared" si="24"/>
        <v>0.22592592592592592</v>
      </c>
      <c r="AL25" s="124"/>
    </row>
    <row r="26" spans="1:38" ht="15">
      <c r="A26" s="118">
        <f t="shared" si="25"/>
        <v>6</v>
      </c>
      <c r="B26" s="118" t="s">
        <v>39</v>
      </c>
      <c r="C26" s="119" t="s">
        <v>22</v>
      </c>
      <c r="D26" s="119">
        <v>21</v>
      </c>
      <c r="E26" s="119"/>
      <c r="F26" s="119">
        <v>8</v>
      </c>
      <c r="G26" s="120">
        <f t="shared" si="15"/>
        <v>17.6</v>
      </c>
      <c r="H26" s="120">
        <v>17.6</v>
      </c>
      <c r="I26" s="120">
        <v>0</v>
      </c>
      <c r="J26" s="120">
        <f t="shared" si="16"/>
        <v>17.6</v>
      </c>
      <c r="K26" s="120">
        <v>17.6</v>
      </c>
      <c r="L26" s="120"/>
      <c r="M26" s="120">
        <f t="shared" si="17"/>
        <v>15</v>
      </c>
      <c r="N26" s="120">
        <v>15</v>
      </c>
      <c r="O26" s="120"/>
      <c r="P26" s="120">
        <f t="shared" si="18"/>
        <v>13.7</v>
      </c>
      <c r="Q26" s="121">
        <v>13.7</v>
      </c>
      <c r="R26" s="121"/>
      <c r="S26" s="120">
        <f t="shared" si="19"/>
        <v>12.4</v>
      </c>
      <c r="T26" s="121">
        <v>12.4</v>
      </c>
      <c r="U26" s="121"/>
      <c r="V26" s="120">
        <f t="shared" si="20"/>
        <v>9.8</v>
      </c>
      <c r="W26" s="121">
        <v>9.8</v>
      </c>
      <c r="X26" s="121">
        <v>0</v>
      </c>
      <c r="Y26" s="121">
        <f t="shared" si="21"/>
        <v>8</v>
      </c>
      <c r="Z26" s="231">
        <v>8</v>
      </c>
      <c r="AA26" s="231"/>
      <c r="AB26" s="121">
        <f t="shared" si="22"/>
        <v>7.6</v>
      </c>
      <c r="AC26" s="231">
        <v>7.6</v>
      </c>
      <c r="AD26" s="231">
        <v>0</v>
      </c>
      <c r="AE26" s="121">
        <f t="shared" si="23"/>
        <v>5</v>
      </c>
      <c r="AF26" s="231">
        <v>5</v>
      </c>
      <c r="AG26" s="231"/>
      <c r="AH26" s="255">
        <f t="shared" si="24"/>
        <v>0.625</v>
      </c>
      <c r="AL26" s="124"/>
    </row>
    <row r="27" spans="1:38" ht="15">
      <c r="A27" s="118">
        <f t="shared" si="25"/>
        <v>7</v>
      </c>
      <c r="B27" s="118" t="s">
        <v>39</v>
      </c>
      <c r="C27" s="119" t="s">
        <v>22</v>
      </c>
      <c r="D27" s="119">
        <v>24</v>
      </c>
      <c r="E27" s="119"/>
      <c r="F27" s="119">
        <v>8</v>
      </c>
      <c r="G27" s="120">
        <f t="shared" si="15"/>
        <v>6.5</v>
      </c>
      <c r="H27" s="120">
        <v>6.5</v>
      </c>
      <c r="I27" s="120">
        <v>0</v>
      </c>
      <c r="J27" s="120">
        <f t="shared" si="16"/>
        <v>6.5</v>
      </c>
      <c r="K27" s="120">
        <v>6.5</v>
      </c>
      <c r="L27" s="120"/>
      <c r="M27" s="120">
        <f t="shared" si="17"/>
        <v>6.5</v>
      </c>
      <c r="N27" s="120">
        <v>6.5</v>
      </c>
      <c r="O27" s="120"/>
      <c r="P27" s="120">
        <f t="shared" si="18"/>
        <v>6.5</v>
      </c>
      <c r="Q27" s="121">
        <v>6.5</v>
      </c>
      <c r="R27" s="121"/>
      <c r="S27" s="120">
        <f t="shared" si="19"/>
        <v>6.5</v>
      </c>
      <c r="T27" s="121">
        <v>6.5</v>
      </c>
      <c r="U27" s="121"/>
      <c r="V27" s="120">
        <f t="shared" si="20"/>
        <v>6.5</v>
      </c>
      <c r="W27" s="121">
        <v>6.5</v>
      </c>
      <c r="X27" s="121">
        <v>0</v>
      </c>
      <c r="Y27" s="121">
        <f t="shared" si="21"/>
        <v>6.5</v>
      </c>
      <c r="Z27" s="231">
        <v>6.5</v>
      </c>
      <c r="AA27" s="231"/>
      <c r="AB27" s="121">
        <f t="shared" si="22"/>
        <v>6.5</v>
      </c>
      <c r="AC27" s="231">
        <v>6.5</v>
      </c>
      <c r="AD27" s="231">
        <v>0</v>
      </c>
      <c r="AE27" s="121">
        <f t="shared" si="23"/>
        <v>6.5</v>
      </c>
      <c r="AF27" s="231">
        <v>6.5</v>
      </c>
      <c r="AG27" s="231"/>
      <c r="AH27" s="255">
        <f t="shared" si="24"/>
        <v>0.8125</v>
      </c>
      <c r="AL27" s="124"/>
    </row>
    <row r="28" spans="1:38" ht="15">
      <c r="A28" s="118">
        <f t="shared" si="25"/>
        <v>8</v>
      </c>
      <c r="B28" s="118" t="s">
        <v>39</v>
      </c>
      <c r="C28" s="119" t="s">
        <v>22</v>
      </c>
      <c r="D28" s="119">
        <v>26</v>
      </c>
      <c r="E28" s="119"/>
      <c r="F28" s="119">
        <v>8</v>
      </c>
      <c r="G28" s="120">
        <f t="shared" si="15"/>
        <v>6.1</v>
      </c>
      <c r="H28" s="120">
        <v>6.1</v>
      </c>
      <c r="I28" s="120">
        <v>0</v>
      </c>
      <c r="J28" s="120">
        <f t="shared" si="16"/>
        <v>6.1</v>
      </c>
      <c r="K28" s="120">
        <v>6.1</v>
      </c>
      <c r="L28" s="120"/>
      <c r="M28" s="120">
        <f t="shared" si="17"/>
        <v>6.1</v>
      </c>
      <c r="N28" s="120">
        <v>6.1</v>
      </c>
      <c r="O28" s="120"/>
      <c r="P28" s="120">
        <f t="shared" si="18"/>
        <v>6.1</v>
      </c>
      <c r="Q28" s="121">
        <v>6.1</v>
      </c>
      <c r="R28" s="121"/>
      <c r="S28" s="120">
        <f t="shared" si="19"/>
        <v>6.1</v>
      </c>
      <c r="T28" s="121">
        <v>6.1</v>
      </c>
      <c r="U28" s="121"/>
      <c r="V28" s="120">
        <f t="shared" si="20"/>
        <v>6.1</v>
      </c>
      <c r="W28" s="121">
        <v>6.1</v>
      </c>
      <c r="X28" s="121">
        <v>0</v>
      </c>
      <c r="Y28" s="121">
        <f t="shared" si="21"/>
        <v>6.1</v>
      </c>
      <c r="Z28" s="231">
        <v>6.1</v>
      </c>
      <c r="AA28" s="231"/>
      <c r="AB28" s="121">
        <f t="shared" si="22"/>
        <v>6.1</v>
      </c>
      <c r="AC28" s="231">
        <v>6.1</v>
      </c>
      <c r="AD28" s="231">
        <v>0</v>
      </c>
      <c r="AE28" s="121">
        <f t="shared" si="23"/>
        <v>6.1</v>
      </c>
      <c r="AF28" s="231">
        <v>6.1</v>
      </c>
      <c r="AG28" s="231"/>
      <c r="AH28" s="255">
        <f t="shared" si="24"/>
        <v>0.7625</v>
      </c>
      <c r="AL28" s="124"/>
    </row>
    <row r="29" spans="1:38" ht="15" customHeight="1">
      <c r="A29" s="118">
        <f t="shared" si="25"/>
        <v>9</v>
      </c>
      <c r="B29" s="118" t="s">
        <v>39</v>
      </c>
      <c r="C29" s="119" t="s">
        <v>22</v>
      </c>
      <c r="D29" s="119">
        <v>30</v>
      </c>
      <c r="E29" s="119"/>
      <c r="F29" s="119">
        <v>8</v>
      </c>
      <c r="G29" s="120">
        <f t="shared" si="15"/>
        <v>62.7</v>
      </c>
      <c r="H29" s="120">
        <v>62.7</v>
      </c>
      <c r="I29" s="120">
        <v>0</v>
      </c>
      <c r="J29" s="120">
        <f t="shared" si="16"/>
        <v>62.7</v>
      </c>
      <c r="K29" s="120">
        <v>62.7</v>
      </c>
      <c r="L29" s="120"/>
      <c r="M29" s="120">
        <f t="shared" si="17"/>
        <v>62.7</v>
      </c>
      <c r="N29" s="120">
        <v>62.7</v>
      </c>
      <c r="O29" s="120"/>
      <c r="P29" s="120">
        <f t="shared" si="18"/>
        <v>62.7</v>
      </c>
      <c r="Q29" s="121">
        <v>62.7</v>
      </c>
      <c r="R29" s="121"/>
      <c r="S29" s="120">
        <f t="shared" si="19"/>
        <v>62.7</v>
      </c>
      <c r="T29" s="121">
        <v>62.7</v>
      </c>
      <c r="U29" s="121"/>
      <c r="V29" s="120">
        <f t="shared" si="20"/>
        <v>62.7</v>
      </c>
      <c r="W29" s="121">
        <v>62.7</v>
      </c>
      <c r="X29" s="121">
        <v>0</v>
      </c>
      <c r="Y29" s="121">
        <f t="shared" si="21"/>
        <v>62.7</v>
      </c>
      <c r="Z29" s="231">
        <v>62.7</v>
      </c>
      <c r="AA29" s="231"/>
      <c r="AB29" s="121">
        <f t="shared" si="22"/>
        <v>62.7</v>
      </c>
      <c r="AC29" s="231">
        <v>62.7</v>
      </c>
      <c r="AD29" s="231">
        <v>0</v>
      </c>
      <c r="AE29" s="121">
        <f t="shared" si="23"/>
        <v>62.7</v>
      </c>
      <c r="AF29" s="231">
        <v>62.7</v>
      </c>
      <c r="AG29" s="231"/>
      <c r="AH29" s="255">
        <f t="shared" si="24"/>
        <v>7.8375</v>
      </c>
      <c r="AL29" s="124"/>
    </row>
    <row r="30" spans="1:38" ht="15">
      <c r="A30" s="118">
        <f t="shared" si="25"/>
        <v>10</v>
      </c>
      <c r="B30" s="118" t="s">
        <v>39</v>
      </c>
      <c r="C30" s="119" t="s">
        <v>47</v>
      </c>
      <c r="D30" s="119">
        <v>1</v>
      </c>
      <c r="E30" s="119"/>
      <c r="F30" s="119">
        <v>12</v>
      </c>
      <c r="G30" s="120">
        <f t="shared" si="15"/>
        <v>141.3</v>
      </c>
      <c r="H30" s="120">
        <v>71.9</v>
      </c>
      <c r="I30" s="120">
        <v>69.4</v>
      </c>
      <c r="J30" s="120">
        <f t="shared" si="16"/>
        <v>141.3</v>
      </c>
      <c r="K30" s="120">
        <v>71.9</v>
      </c>
      <c r="L30" s="120">
        <v>69.4</v>
      </c>
      <c r="M30" s="120">
        <f t="shared" si="17"/>
        <v>141.3</v>
      </c>
      <c r="N30" s="120">
        <v>71.9</v>
      </c>
      <c r="O30" s="120">
        <v>69.4</v>
      </c>
      <c r="P30" s="120">
        <f t="shared" si="18"/>
        <v>71.9</v>
      </c>
      <c r="Q30" s="121">
        <v>71.9</v>
      </c>
      <c r="R30" s="121"/>
      <c r="S30" s="120">
        <f t="shared" si="19"/>
        <v>141.3</v>
      </c>
      <c r="T30" s="121">
        <v>71.9</v>
      </c>
      <c r="U30" s="121">
        <v>69.4</v>
      </c>
      <c r="V30" s="120">
        <f t="shared" si="20"/>
        <v>141.3</v>
      </c>
      <c r="W30" s="121">
        <v>71.9</v>
      </c>
      <c r="X30" s="121">
        <v>69.4</v>
      </c>
      <c r="Y30" s="121">
        <f t="shared" si="21"/>
        <v>141.3</v>
      </c>
      <c r="Z30" s="231">
        <v>71.9</v>
      </c>
      <c r="AA30" s="231">
        <v>69.4</v>
      </c>
      <c r="AB30" s="121">
        <f t="shared" si="22"/>
        <v>141.3</v>
      </c>
      <c r="AC30" s="231">
        <v>71.9</v>
      </c>
      <c r="AD30" s="231">
        <v>69.4</v>
      </c>
      <c r="AE30" s="121">
        <f t="shared" si="23"/>
        <v>141.3</v>
      </c>
      <c r="AF30" s="231">
        <v>71.9</v>
      </c>
      <c r="AG30" s="231">
        <v>69.4</v>
      </c>
      <c r="AH30" s="255">
        <f t="shared" si="24"/>
        <v>11.775</v>
      </c>
      <c r="AL30" s="124"/>
    </row>
    <row r="31" spans="1:38" ht="15">
      <c r="A31" s="118">
        <f t="shared" si="25"/>
        <v>11</v>
      </c>
      <c r="B31" s="118" t="s">
        <v>39</v>
      </c>
      <c r="C31" s="119" t="s">
        <v>40</v>
      </c>
      <c r="D31" s="119">
        <v>44</v>
      </c>
      <c r="E31" s="119"/>
      <c r="F31" s="119">
        <v>31</v>
      </c>
      <c r="G31" s="77">
        <f>H31+I31</f>
        <v>250</v>
      </c>
      <c r="H31" s="120">
        <v>94.3</v>
      </c>
      <c r="I31" s="120">
        <v>155.7</v>
      </c>
      <c r="J31" s="120">
        <f>SUM(K31:L31)</f>
        <v>252.8</v>
      </c>
      <c r="K31" s="120">
        <v>95.4</v>
      </c>
      <c r="L31" s="120">
        <v>157.4</v>
      </c>
      <c r="M31" s="120">
        <f>SUM(N31:O31)</f>
        <v>252.8</v>
      </c>
      <c r="N31" s="120">
        <v>95.4</v>
      </c>
      <c r="O31" s="120">
        <v>157.4</v>
      </c>
      <c r="P31" s="120">
        <f>SUM(Q31:R31)</f>
        <v>241.60000000000002</v>
      </c>
      <c r="Q31" s="121">
        <v>91.8</v>
      </c>
      <c r="R31" s="121">
        <v>149.8</v>
      </c>
      <c r="S31" s="120">
        <f>SUM(T31:U31)</f>
        <v>255.8</v>
      </c>
      <c r="T31" s="121">
        <v>98.9</v>
      </c>
      <c r="U31" s="121">
        <v>156.9</v>
      </c>
      <c r="V31" s="120">
        <f>SUM(W31:X31)</f>
        <v>255.8</v>
      </c>
      <c r="W31" s="121">
        <v>98.9</v>
      </c>
      <c r="X31" s="121">
        <v>156.9</v>
      </c>
      <c r="Y31" s="121">
        <f t="shared" si="21"/>
        <v>255.8</v>
      </c>
      <c r="Z31" s="231">
        <v>98.9</v>
      </c>
      <c r="AA31" s="231">
        <v>156.9</v>
      </c>
      <c r="AB31" s="121">
        <f t="shared" si="22"/>
        <v>255.8</v>
      </c>
      <c r="AC31" s="231">
        <v>98.9</v>
      </c>
      <c r="AD31" s="231">
        <v>156.9</v>
      </c>
      <c r="AE31" s="121">
        <f t="shared" si="23"/>
        <v>255.8</v>
      </c>
      <c r="AF31" s="231">
        <v>98.9</v>
      </c>
      <c r="AG31" s="231">
        <v>156.9</v>
      </c>
      <c r="AH31" s="255">
        <f t="shared" si="24"/>
        <v>8.251612903225807</v>
      </c>
      <c r="AL31" s="124"/>
    </row>
    <row r="32" spans="1:38" ht="15">
      <c r="A32" s="118">
        <f t="shared" si="25"/>
        <v>12</v>
      </c>
      <c r="B32" s="118" t="s">
        <v>39</v>
      </c>
      <c r="C32" s="119" t="s">
        <v>43</v>
      </c>
      <c r="D32" s="119">
        <v>17</v>
      </c>
      <c r="E32" s="119" t="s">
        <v>18</v>
      </c>
      <c r="F32" s="119">
        <v>40</v>
      </c>
      <c r="G32" s="120">
        <f>H32+I32</f>
        <v>280.3</v>
      </c>
      <c r="H32" s="120">
        <v>128.9</v>
      </c>
      <c r="I32" s="120">
        <v>151.4</v>
      </c>
      <c r="J32" s="120">
        <f>SUM(K32:L32)</f>
        <v>256.6</v>
      </c>
      <c r="K32" s="120">
        <v>122.1</v>
      </c>
      <c r="L32" s="120">
        <v>134.5</v>
      </c>
      <c r="M32" s="120">
        <f>SUM(N32:O32)</f>
        <v>220.6</v>
      </c>
      <c r="N32" s="120">
        <v>109.1</v>
      </c>
      <c r="O32" s="120">
        <v>111.5</v>
      </c>
      <c r="P32" s="120">
        <f>SUM(Q32:R32)</f>
        <v>164.4</v>
      </c>
      <c r="Q32" s="121">
        <v>62.1</v>
      </c>
      <c r="R32" s="121">
        <v>102.3</v>
      </c>
      <c r="S32" s="120">
        <f>SUM(T32:U32)</f>
        <v>152.6</v>
      </c>
      <c r="T32" s="121">
        <v>73.5</v>
      </c>
      <c r="U32" s="121">
        <v>79.1</v>
      </c>
      <c r="V32" s="120">
        <f>SUM(W32:X32)</f>
        <v>113.9</v>
      </c>
      <c r="W32" s="121">
        <v>50.5</v>
      </c>
      <c r="X32" s="121">
        <v>63.4</v>
      </c>
      <c r="Y32" s="121">
        <f t="shared" si="21"/>
        <v>83.1</v>
      </c>
      <c r="Z32" s="231">
        <v>40.8</v>
      </c>
      <c r="AA32" s="231">
        <v>42.3</v>
      </c>
      <c r="AB32" s="121">
        <f t="shared" si="22"/>
        <v>33.9</v>
      </c>
      <c r="AC32" s="231">
        <v>17.5</v>
      </c>
      <c r="AD32" s="231">
        <v>16.4</v>
      </c>
      <c r="AE32" s="121">
        <f t="shared" si="23"/>
        <v>46.3</v>
      </c>
      <c r="AF32" s="231">
        <v>23.9</v>
      </c>
      <c r="AG32" s="231">
        <v>22.4</v>
      </c>
      <c r="AH32" s="255">
        <f t="shared" si="24"/>
        <v>1.1575</v>
      </c>
      <c r="AL32" s="122"/>
    </row>
    <row r="33" spans="1:38" ht="15">
      <c r="A33" s="118">
        <f t="shared" si="25"/>
        <v>13</v>
      </c>
      <c r="B33" s="118" t="s">
        <v>39</v>
      </c>
      <c r="C33" s="125" t="s">
        <v>46</v>
      </c>
      <c r="D33" s="125">
        <v>30</v>
      </c>
      <c r="E33" s="119"/>
      <c r="F33" s="119">
        <v>24</v>
      </c>
      <c r="G33" s="120">
        <f>H33+I33</f>
        <v>33.2</v>
      </c>
      <c r="H33" s="120">
        <v>33.2</v>
      </c>
      <c r="I33" s="120">
        <v>0</v>
      </c>
      <c r="J33" s="120">
        <f>SUM(K33:L33)</f>
        <v>33.2</v>
      </c>
      <c r="K33" s="120">
        <v>33.2</v>
      </c>
      <c r="L33" s="120"/>
      <c r="M33" s="120">
        <f>SUM(N33:O33)</f>
        <v>33.5</v>
      </c>
      <c r="N33" s="120">
        <v>33.5</v>
      </c>
      <c r="O33" s="120"/>
      <c r="P33" s="120">
        <f>SUM(Q33:R33)</f>
        <v>33.5</v>
      </c>
      <c r="Q33" s="121">
        <v>33.5</v>
      </c>
      <c r="R33" s="121"/>
      <c r="S33" s="120">
        <f>SUM(T33:U33)</f>
        <v>33.5</v>
      </c>
      <c r="T33" s="121">
        <v>33.5</v>
      </c>
      <c r="U33" s="121"/>
      <c r="V33" s="120">
        <f>SUM(W33:X33)</f>
        <v>33.5</v>
      </c>
      <c r="W33" s="121">
        <v>33.5</v>
      </c>
      <c r="X33" s="121">
        <v>0</v>
      </c>
      <c r="Y33" s="121">
        <f t="shared" si="21"/>
        <v>33.5</v>
      </c>
      <c r="Z33" s="231">
        <v>33.5</v>
      </c>
      <c r="AA33" s="231"/>
      <c r="AB33" s="121">
        <f t="shared" si="22"/>
        <v>28.5</v>
      </c>
      <c r="AC33" s="231">
        <v>28.5</v>
      </c>
      <c r="AD33" s="231">
        <v>0</v>
      </c>
      <c r="AE33" s="121">
        <f t="shared" si="23"/>
        <v>28.5</v>
      </c>
      <c r="AF33" s="231">
        <v>28.5</v>
      </c>
      <c r="AG33" s="231"/>
      <c r="AH33" s="255">
        <f t="shared" si="24"/>
        <v>1.1875</v>
      </c>
      <c r="AL33" s="124"/>
    </row>
    <row r="34" spans="1:34" s="128" customFormat="1" ht="15">
      <c r="A34" s="118"/>
      <c r="B34" s="126" t="s">
        <v>8</v>
      </c>
      <c r="C34" s="127"/>
      <c r="D34" s="123"/>
      <c r="E34" s="123"/>
      <c r="F34" s="123">
        <f>SUM(F21:F33)</f>
        <v>214</v>
      </c>
      <c r="G34" s="80">
        <f>SUM(G21:G33)</f>
        <v>979.3</v>
      </c>
      <c r="H34" s="80">
        <f aca="true" t="shared" si="26" ref="H34:R34">SUM(H21:H33)</f>
        <v>554.1000000000001</v>
      </c>
      <c r="I34" s="80">
        <f t="shared" si="26"/>
        <v>425.20000000000005</v>
      </c>
      <c r="J34" s="80">
        <f t="shared" si="26"/>
        <v>957.5000000000001</v>
      </c>
      <c r="K34" s="80">
        <f t="shared" si="26"/>
        <v>547.7</v>
      </c>
      <c r="L34" s="80">
        <f t="shared" si="26"/>
        <v>409.8</v>
      </c>
      <c r="M34" s="80">
        <f>SUM(M21:M33)</f>
        <v>918.8000000000001</v>
      </c>
      <c r="N34" s="80">
        <f t="shared" si="26"/>
        <v>532</v>
      </c>
      <c r="O34" s="80">
        <f t="shared" si="26"/>
        <v>386.8</v>
      </c>
      <c r="P34" s="80">
        <f>SUM(P21:P33)</f>
        <v>779.3</v>
      </c>
      <c r="Q34" s="80">
        <f t="shared" si="26"/>
        <v>478.7</v>
      </c>
      <c r="R34" s="80">
        <f t="shared" si="26"/>
        <v>300.6</v>
      </c>
      <c r="S34" s="80">
        <f aca="true" t="shared" si="27" ref="S34:X34">SUM(S21:S33)</f>
        <v>848.2</v>
      </c>
      <c r="T34" s="80">
        <f t="shared" si="27"/>
        <v>494.5</v>
      </c>
      <c r="U34" s="80">
        <f t="shared" si="27"/>
        <v>353.70000000000005</v>
      </c>
      <c r="V34" s="80">
        <f t="shared" si="27"/>
        <v>808.1</v>
      </c>
      <c r="W34" s="80">
        <f t="shared" si="27"/>
        <v>468.9</v>
      </c>
      <c r="X34" s="80">
        <f t="shared" si="27"/>
        <v>339.2</v>
      </c>
      <c r="Y34" s="80">
        <f>SUM(Y21:Y33)</f>
        <v>760.4</v>
      </c>
      <c r="Z34" s="80">
        <f>SUM(Z22:Z33)</f>
        <v>439.3</v>
      </c>
      <c r="AA34" s="80">
        <f>SUM(AA22:AA33)</f>
        <v>311.00000000000006</v>
      </c>
      <c r="AB34" s="80">
        <f aca="true" t="shared" si="28" ref="AB34:AG34">SUM(AB21:AB33)</f>
        <v>692.9</v>
      </c>
      <c r="AC34" s="80">
        <f t="shared" si="28"/>
        <v>410.4</v>
      </c>
      <c r="AD34" s="80">
        <f t="shared" si="28"/>
        <v>282.5</v>
      </c>
      <c r="AE34" s="80">
        <f t="shared" si="28"/>
        <v>702.6999999999999</v>
      </c>
      <c r="AF34" s="80">
        <f t="shared" si="28"/>
        <v>414.19999999999993</v>
      </c>
      <c r="AG34" s="80">
        <f t="shared" si="28"/>
        <v>288.5</v>
      </c>
      <c r="AH34" s="80"/>
    </row>
    <row r="36" spans="2:34" ht="15">
      <c r="B36" s="130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</row>
    <row r="37" spans="2:34" ht="14.25" customHeight="1">
      <c r="B37" s="319"/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</row>
  </sheetData>
  <sheetProtection/>
  <mergeCells count="39">
    <mergeCell ref="A20:AH20"/>
    <mergeCell ref="C5:C6"/>
    <mergeCell ref="F4:F6"/>
    <mergeCell ref="M5:M6"/>
    <mergeCell ref="A4:A6"/>
    <mergeCell ref="C4:E4"/>
    <mergeCell ref="M4:O4"/>
    <mergeCell ref="Q5:R5"/>
    <mergeCell ref="D5:D6"/>
    <mergeCell ref="E5:E6"/>
    <mergeCell ref="B1:AH1"/>
    <mergeCell ref="B2:AH2"/>
    <mergeCell ref="G4:I4"/>
    <mergeCell ref="G5:G6"/>
    <mergeCell ref="H5:I5"/>
    <mergeCell ref="S5:S6"/>
    <mergeCell ref="T5:U5"/>
    <mergeCell ref="N5:O5"/>
    <mergeCell ref="B4:B6"/>
    <mergeCell ref="S4:U4"/>
    <mergeCell ref="B37:AH37"/>
    <mergeCell ref="J4:L4"/>
    <mergeCell ref="J5:J6"/>
    <mergeCell ref="K5:L5"/>
    <mergeCell ref="AH4:AH6"/>
    <mergeCell ref="P4:R4"/>
    <mergeCell ref="P5:P6"/>
    <mergeCell ref="Y4:AA4"/>
    <mergeCell ref="Y5:Y6"/>
    <mergeCell ref="Z5:AA5"/>
    <mergeCell ref="AE4:AG4"/>
    <mergeCell ref="AE5:AE6"/>
    <mergeCell ref="AF5:AG5"/>
    <mergeCell ref="V4:X4"/>
    <mergeCell ref="V5:V6"/>
    <mergeCell ref="W5:X5"/>
    <mergeCell ref="AB4:AD4"/>
    <mergeCell ref="AB5:AB6"/>
    <mergeCell ref="AC5:AD5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AC8" sqref="AC8"/>
    </sheetView>
  </sheetViews>
  <sheetFormatPr defaultColWidth="9.140625" defaultRowHeight="15" outlineLevelCol="1"/>
  <cols>
    <col min="1" max="1" width="6.28125" style="45" customWidth="1"/>
    <col min="2" max="2" width="20.7109375" style="45" customWidth="1"/>
    <col min="3" max="3" width="20.00390625" style="45" customWidth="1"/>
    <col min="4" max="4" width="8.00390625" style="45" customWidth="1"/>
    <col min="5" max="5" width="7.8515625" style="45" customWidth="1"/>
    <col min="6" max="6" width="9.7109375" style="45" customWidth="1"/>
    <col min="7" max="7" width="9.140625" style="60" hidden="1" customWidth="1" outlineLevel="1"/>
    <col min="8" max="8" width="10.7109375" style="60" hidden="1" customWidth="1" outlineLevel="1"/>
    <col min="9" max="9" width="10.28125" style="60" hidden="1" customWidth="1" outlineLevel="1"/>
    <col min="10" max="10" width="9.140625" style="60" hidden="1" customWidth="1" outlineLevel="1"/>
    <col min="11" max="11" width="9.8515625" style="60" hidden="1" customWidth="1" outlineLevel="1"/>
    <col min="12" max="12" width="10.28125" style="60" hidden="1" customWidth="1" outlineLevel="1"/>
    <col min="13" max="13" width="9.140625" style="60" hidden="1" customWidth="1" outlineLevel="1"/>
    <col min="14" max="14" width="9.8515625" style="61" hidden="1" customWidth="1" outlineLevel="1"/>
    <col min="15" max="15" width="10.28125" style="60" hidden="1" customWidth="1" outlineLevel="1"/>
    <col min="16" max="16" width="9.140625" style="129" hidden="1" customWidth="1" outlineLevel="1"/>
    <col min="17" max="17" width="11.57421875" style="81" hidden="1" customWidth="1" outlineLevel="1"/>
    <col min="18" max="21" width="15.8515625" style="129" hidden="1" customWidth="1" outlineLevel="1"/>
    <col min="22" max="22" width="11.7109375" style="129" hidden="1" customWidth="1" outlineLevel="1"/>
    <col min="23" max="23" width="10.00390625" style="129" hidden="1" customWidth="1" outlineLevel="1"/>
    <col min="24" max="24" width="12.140625" style="129" hidden="1" customWidth="1" outlineLevel="1"/>
    <col min="25" max="27" width="11.7109375" style="129" hidden="1" customWidth="1" outlineLevel="1"/>
    <col min="28" max="28" width="11.7109375" style="129" customWidth="1" collapsed="1"/>
    <col min="29" max="30" width="11.7109375" style="129" customWidth="1"/>
    <col min="31" max="31" width="15.421875" style="129" customWidth="1"/>
    <col min="32" max="32" width="9.140625" style="45" customWidth="1"/>
    <col min="33" max="33" width="21.00390625" style="45" customWidth="1"/>
    <col min="34" max="16384" width="9.140625" style="45" customWidth="1"/>
  </cols>
  <sheetData>
    <row r="1" spans="2:30" ht="35.25" customHeight="1">
      <c r="B1" s="335" t="s">
        <v>10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247"/>
      <c r="T1" s="247"/>
      <c r="U1" s="247"/>
      <c r="V1" s="222"/>
      <c r="W1" s="222"/>
      <c r="X1" s="222"/>
      <c r="Y1" s="251"/>
      <c r="Z1" s="251"/>
      <c r="AA1" s="251"/>
      <c r="AB1" s="258"/>
      <c r="AC1" s="258"/>
      <c r="AD1" s="258"/>
    </row>
    <row r="2" ht="15">
      <c r="AE2" s="129" t="s">
        <v>9</v>
      </c>
    </row>
    <row r="3" spans="1:31" ht="30" customHeight="1">
      <c r="A3" s="325" t="s">
        <v>0</v>
      </c>
      <c r="B3" s="325" t="s">
        <v>12</v>
      </c>
      <c r="C3" s="325" t="s">
        <v>1</v>
      </c>
      <c r="D3" s="325"/>
      <c r="E3" s="325"/>
      <c r="F3" s="336" t="s">
        <v>61</v>
      </c>
      <c r="G3" s="332" t="s">
        <v>122</v>
      </c>
      <c r="H3" s="332"/>
      <c r="I3" s="332"/>
      <c r="J3" s="332" t="s">
        <v>123</v>
      </c>
      <c r="K3" s="332"/>
      <c r="L3" s="332"/>
      <c r="M3" s="332" t="s">
        <v>128</v>
      </c>
      <c r="N3" s="332"/>
      <c r="O3" s="332"/>
      <c r="P3" s="315" t="s">
        <v>131</v>
      </c>
      <c r="Q3" s="315"/>
      <c r="R3" s="315"/>
      <c r="S3" s="315" t="s">
        <v>132</v>
      </c>
      <c r="T3" s="315"/>
      <c r="U3" s="315"/>
      <c r="V3" s="315" t="s">
        <v>133</v>
      </c>
      <c r="W3" s="315"/>
      <c r="X3" s="315"/>
      <c r="Y3" s="315" t="s">
        <v>137</v>
      </c>
      <c r="Z3" s="315"/>
      <c r="AA3" s="315"/>
      <c r="AB3" s="315" t="s">
        <v>141</v>
      </c>
      <c r="AC3" s="315"/>
      <c r="AD3" s="315"/>
      <c r="AE3" s="320" t="s">
        <v>89</v>
      </c>
    </row>
    <row r="4" spans="1:31" ht="15">
      <c r="A4" s="325"/>
      <c r="B4" s="325"/>
      <c r="C4" s="325" t="s">
        <v>2</v>
      </c>
      <c r="D4" s="325" t="s">
        <v>3</v>
      </c>
      <c r="E4" s="325" t="s">
        <v>4</v>
      </c>
      <c r="F4" s="337"/>
      <c r="G4" s="331" t="s">
        <v>5</v>
      </c>
      <c r="H4" s="333" t="s">
        <v>11</v>
      </c>
      <c r="I4" s="334"/>
      <c r="J4" s="331" t="s">
        <v>5</v>
      </c>
      <c r="K4" s="333" t="s">
        <v>11</v>
      </c>
      <c r="L4" s="334"/>
      <c r="M4" s="331" t="s">
        <v>5</v>
      </c>
      <c r="N4" s="333" t="s">
        <v>11</v>
      </c>
      <c r="O4" s="334"/>
      <c r="P4" s="316" t="s">
        <v>5</v>
      </c>
      <c r="Q4" s="317" t="s">
        <v>11</v>
      </c>
      <c r="R4" s="318"/>
      <c r="S4" s="316" t="s">
        <v>5</v>
      </c>
      <c r="T4" s="317" t="s">
        <v>11</v>
      </c>
      <c r="U4" s="318"/>
      <c r="V4" s="316" t="s">
        <v>5</v>
      </c>
      <c r="W4" s="317" t="s">
        <v>11</v>
      </c>
      <c r="X4" s="318"/>
      <c r="Y4" s="316" t="s">
        <v>5</v>
      </c>
      <c r="Z4" s="317" t="s">
        <v>11</v>
      </c>
      <c r="AA4" s="318"/>
      <c r="AB4" s="316" t="s">
        <v>5</v>
      </c>
      <c r="AC4" s="317" t="s">
        <v>11</v>
      </c>
      <c r="AD4" s="318"/>
      <c r="AE4" s="321"/>
    </row>
    <row r="5" spans="1:31" ht="48" customHeight="1">
      <c r="A5" s="325"/>
      <c r="B5" s="325"/>
      <c r="C5" s="325"/>
      <c r="D5" s="325"/>
      <c r="E5" s="325"/>
      <c r="F5" s="338"/>
      <c r="G5" s="331"/>
      <c r="H5" s="117" t="s">
        <v>6</v>
      </c>
      <c r="I5" s="117" t="s">
        <v>7</v>
      </c>
      <c r="J5" s="331"/>
      <c r="K5" s="117" t="s">
        <v>6</v>
      </c>
      <c r="L5" s="117" t="s">
        <v>7</v>
      </c>
      <c r="M5" s="331"/>
      <c r="N5" s="145" t="s">
        <v>6</v>
      </c>
      <c r="O5" s="117" t="s">
        <v>7</v>
      </c>
      <c r="P5" s="316"/>
      <c r="Q5" s="149" t="s">
        <v>6</v>
      </c>
      <c r="R5" s="133" t="s">
        <v>7</v>
      </c>
      <c r="S5" s="316"/>
      <c r="T5" s="149" t="s">
        <v>6</v>
      </c>
      <c r="U5" s="133" t="s">
        <v>7</v>
      </c>
      <c r="V5" s="316"/>
      <c r="W5" s="149" t="s">
        <v>6</v>
      </c>
      <c r="X5" s="133" t="s">
        <v>7</v>
      </c>
      <c r="Y5" s="316"/>
      <c r="Z5" s="149" t="s">
        <v>6</v>
      </c>
      <c r="AA5" s="133" t="s">
        <v>7</v>
      </c>
      <c r="AB5" s="316"/>
      <c r="AC5" s="149" t="s">
        <v>6</v>
      </c>
      <c r="AD5" s="133" t="s">
        <v>7</v>
      </c>
      <c r="AE5" s="322"/>
    </row>
    <row r="6" spans="1:31" s="138" customFormat="1" ht="15">
      <c r="A6" s="135">
        <v>1</v>
      </c>
      <c r="B6" s="136" t="s">
        <v>114</v>
      </c>
      <c r="C6" s="233" t="s">
        <v>44</v>
      </c>
      <c r="D6" s="234">
        <v>3</v>
      </c>
      <c r="E6" s="137"/>
      <c r="F6" s="137">
        <v>218</v>
      </c>
      <c r="G6" s="120">
        <f aca="true" t="shared" si="0" ref="G6:G27">H6+I6</f>
        <v>1026.321</v>
      </c>
      <c r="H6" s="120">
        <f>1035.321-9</f>
        <v>1026.321</v>
      </c>
      <c r="I6" s="135"/>
      <c r="J6" s="120">
        <f aca="true" t="shared" si="1" ref="J6:J27">K6+L6</f>
        <v>989.197</v>
      </c>
      <c r="K6" s="120">
        <v>989.197</v>
      </c>
      <c r="L6" s="135"/>
      <c r="M6" s="120">
        <f aca="true" t="shared" si="2" ref="M6:M27">N6+O6</f>
        <v>1238.89</v>
      </c>
      <c r="N6" s="85">
        <v>1238.89</v>
      </c>
      <c r="O6" s="135"/>
      <c r="P6" s="210">
        <f aca="true" t="shared" si="3" ref="P6:P34">Q6+R6</f>
        <v>1327.53</v>
      </c>
      <c r="Q6" s="85">
        <v>1327.53</v>
      </c>
      <c r="R6" s="120">
        <v>0</v>
      </c>
      <c r="S6" s="120">
        <f>T6+U6</f>
        <v>1340.63</v>
      </c>
      <c r="T6" s="231">
        <v>1340.63</v>
      </c>
      <c r="U6" s="120">
        <v>0</v>
      </c>
      <c r="V6" s="120">
        <f>W6+X6</f>
        <v>1335.23</v>
      </c>
      <c r="W6" s="231">
        <v>1335.23</v>
      </c>
      <c r="X6" s="120">
        <v>0</v>
      </c>
      <c r="Y6" s="120">
        <f>Z6+AA6</f>
        <v>1434.42</v>
      </c>
      <c r="Z6" s="231">
        <v>1434.42</v>
      </c>
      <c r="AA6" s="120">
        <v>0</v>
      </c>
      <c r="AB6" s="120">
        <f>AC6+AD6</f>
        <v>1624.38</v>
      </c>
      <c r="AC6" s="231">
        <v>1624.38</v>
      </c>
      <c r="AD6" s="120"/>
      <c r="AE6" s="120">
        <f>AB6/F6</f>
        <v>7.451284403669725</v>
      </c>
    </row>
    <row r="7" spans="1:31" s="138" customFormat="1" ht="15">
      <c r="A7" s="135">
        <f>1+A6</f>
        <v>2</v>
      </c>
      <c r="B7" s="136" t="s">
        <v>114</v>
      </c>
      <c r="C7" s="265" t="s">
        <v>52</v>
      </c>
      <c r="D7" s="266">
        <v>4</v>
      </c>
      <c r="E7" s="137"/>
      <c r="F7" s="137">
        <v>140</v>
      </c>
      <c r="G7" s="120">
        <f t="shared" si="0"/>
        <v>734.5559999999999</v>
      </c>
      <c r="H7" s="120">
        <f>738.156-3.6</f>
        <v>734.5559999999999</v>
      </c>
      <c r="I7" s="135"/>
      <c r="J7" s="120">
        <f t="shared" si="1"/>
        <v>882.59</v>
      </c>
      <c r="K7" s="120">
        <v>882.59</v>
      </c>
      <c r="L7" s="135"/>
      <c r="M7" s="120">
        <f t="shared" si="2"/>
        <v>1089.51</v>
      </c>
      <c r="N7" s="85">
        <f>1276.98-187.47</f>
        <v>1089.51</v>
      </c>
      <c r="O7" s="135"/>
      <c r="P7" s="120">
        <f t="shared" si="3"/>
        <v>1277.0099999999998</v>
      </c>
      <c r="Q7" s="85">
        <f>1429.62-152.61</f>
        <v>1277.0099999999998</v>
      </c>
      <c r="R7" s="120">
        <v>0</v>
      </c>
      <c r="S7" s="120">
        <f aca="true" t="shared" si="4" ref="S7:S34">T7+U7</f>
        <v>1560.1100000000001</v>
      </c>
      <c r="T7" s="231">
        <f>1506.39+53.72</f>
        <v>1560.1100000000001</v>
      </c>
      <c r="U7" s="120">
        <v>0</v>
      </c>
      <c r="V7" s="120">
        <f aca="true" t="shared" si="5" ref="V7:V34">W7+X7</f>
        <v>1578.72</v>
      </c>
      <c r="W7" s="231">
        <v>1578.72</v>
      </c>
      <c r="X7" s="120">
        <v>0</v>
      </c>
      <c r="Y7" s="120">
        <f aca="true" t="shared" si="6" ref="Y7:Y34">Z7+AA7</f>
        <v>1715.62</v>
      </c>
      <c r="Z7" s="231">
        <v>1715.62</v>
      </c>
      <c r="AA7" s="120">
        <v>0</v>
      </c>
      <c r="AB7" s="120">
        <f aca="true" t="shared" si="7" ref="AB7:AB34">AC7+AD7</f>
        <v>1807.35</v>
      </c>
      <c r="AC7" s="231">
        <v>1807.35</v>
      </c>
      <c r="AD7" s="120"/>
      <c r="AE7" s="120">
        <f aca="true" t="shared" si="8" ref="AE7:AE34">AB7/F7</f>
        <v>12.909642857142856</v>
      </c>
    </row>
    <row r="8" spans="1:31" s="138" customFormat="1" ht="15">
      <c r="A8" s="135">
        <f aca="true" t="shared" si="9" ref="A8:A34">1+A7</f>
        <v>3</v>
      </c>
      <c r="B8" s="136" t="s">
        <v>114</v>
      </c>
      <c r="C8" s="136" t="s">
        <v>48</v>
      </c>
      <c r="D8" s="137">
        <v>13</v>
      </c>
      <c r="E8" s="137"/>
      <c r="F8" s="137">
        <v>70</v>
      </c>
      <c r="G8" s="120">
        <f t="shared" si="0"/>
        <v>351.205</v>
      </c>
      <c r="H8" s="120">
        <f>-30+417.171-35.966</f>
        <v>351.205</v>
      </c>
      <c r="I8" s="135"/>
      <c r="J8" s="120">
        <f t="shared" si="1"/>
        <v>423.18</v>
      </c>
      <c r="K8" s="120">
        <v>423.18</v>
      </c>
      <c r="L8" s="135"/>
      <c r="M8" s="120">
        <f t="shared" si="2"/>
        <v>507.89</v>
      </c>
      <c r="N8" s="85">
        <f>507.89</f>
        <v>507.89</v>
      </c>
      <c r="O8" s="135"/>
      <c r="P8" s="120">
        <f t="shared" si="3"/>
        <v>571.21</v>
      </c>
      <c r="Q8" s="85">
        <v>571.21</v>
      </c>
      <c r="R8" s="120">
        <v>0</v>
      </c>
      <c r="S8" s="120">
        <f t="shared" si="4"/>
        <v>509.44</v>
      </c>
      <c r="T8" s="231">
        <v>509.44</v>
      </c>
      <c r="U8" s="120">
        <v>0</v>
      </c>
      <c r="V8" s="120">
        <f t="shared" si="5"/>
        <v>509.42</v>
      </c>
      <c r="W8" s="231">
        <v>509.42</v>
      </c>
      <c r="X8" s="120">
        <v>0</v>
      </c>
      <c r="Y8" s="120">
        <f t="shared" si="6"/>
        <v>541.67</v>
      </c>
      <c r="Z8" s="231">
        <v>541.67</v>
      </c>
      <c r="AA8" s="120">
        <v>0</v>
      </c>
      <c r="AB8" s="120">
        <f t="shared" si="7"/>
        <v>571.07</v>
      </c>
      <c r="AC8" s="231">
        <v>571.07</v>
      </c>
      <c r="AD8" s="120"/>
      <c r="AE8" s="120">
        <f t="shared" si="8"/>
        <v>8.158142857142858</v>
      </c>
    </row>
    <row r="9" spans="1:31" s="138" customFormat="1" ht="15">
      <c r="A9" s="135">
        <f t="shared" si="9"/>
        <v>4</v>
      </c>
      <c r="B9" s="136" t="s">
        <v>114</v>
      </c>
      <c r="C9" s="136" t="s">
        <v>16</v>
      </c>
      <c r="D9" s="137">
        <v>27</v>
      </c>
      <c r="E9" s="137"/>
      <c r="F9" s="137">
        <v>80</v>
      </c>
      <c r="G9" s="120">
        <f t="shared" si="0"/>
        <v>235.168</v>
      </c>
      <c r="H9" s="120">
        <v>235.168</v>
      </c>
      <c r="I9" s="135"/>
      <c r="J9" s="120">
        <f t="shared" si="1"/>
        <v>249.959</v>
      </c>
      <c r="K9" s="120">
        <v>249.959</v>
      </c>
      <c r="L9" s="135"/>
      <c r="M9" s="120">
        <f t="shared" si="2"/>
        <v>270.75</v>
      </c>
      <c r="N9" s="85">
        <v>270.75</v>
      </c>
      <c r="O9" s="135"/>
      <c r="P9" s="120">
        <f t="shared" si="3"/>
        <v>271.11</v>
      </c>
      <c r="Q9" s="85">
        <v>271.11</v>
      </c>
      <c r="R9" s="120">
        <v>0</v>
      </c>
      <c r="S9" s="120">
        <f t="shared" si="4"/>
        <v>269.95</v>
      </c>
      <c r="T9" s="231">
        <v>269.95</v>
      </c>
      <c r="U9" s="120">
        <v>0</v>
      </c>
      <c r="V9" s="120">
        <f t="shared" si="5"/>
        <v>269.95</v>
      </c>
      <c r="W9" s="231">
        <v>269.95</v>
      </c>
      <c r="X9" s="120">
        <v>0</v>
      </c>
      <c r="Y9" s="120">
        <f t="shared" si="6"/>
        <v>285.31</v>
      </c>
      <c r="Z9" s="231">
        <v>285.31</v>
      </c>
      <c r="AA9" s="120">
        <v>0</v>
      </c>
      <c r="AB9" s="120">
        <f t="shared" si="7"/>
        <v>294.03</v>
      </c>
      <c r="AC9" s="231">
        <v>294.03</v>
      </c>
      <c r="AD9" s="120"/>
      <c r="AE9" s="120">
        <f t="shared" si="8"/>
        <v>3.675375</v>
      </c>
    </row>
    <row r="10" spans="1:31" s="138" customFormat="1" ht="15">
      <c r="A10" s="135">
        <f t="shared" si="9"/>
        <v>5</v>
      </c>
      <c r="B10" s="136" t="s">
        <v>114</v>
      </c>
      <c r="C10" s="136" t="s">
        <v>16</v>
      </c>
      <c r="D10" s="137">
        <v>27</v>
      </c>
      <c r="E10" s="137" t="s">
        <v>18</v>
      </c>
      <c r="F10" s="137">
        <v>56</v>
      </c>
      <c r="G10" s="120">
        <f t="shared" si="0"/>
        <v>213.245</v>
      </c>
      <c r="H10" s="120">
        <f>218.245-5</f>
        <v>213.245</v>
      </c>
      <c r="I10" s="135"/>
      <c r="J10" s="120">
        <f t="shared" si="1"/>
        <v>241.239</v>
      </c>
      <c r="K10" s="120">
        <v>241.239</v>
      </c>
      <c r="L10" s="135"/>
      <c r="M10" s="120">
        <f t="shared" si="2"/>
        <v>287.5</v>
      </c>
      <c r="N10" s="85">
        <v>287.5</v>
      </c>
      <c r="O10" s="135"/>
      <c r="P10" s="120">
        <f t="shared" si="3"/>
        <v>256.63</v>
      </c>
      <c r="Q10" s="85">
        <v>256.63</v>
      </c>
      <c r="R10" s="120">
        <v>0</v>
      </c>
      <c r="S10" s="120">
        <f t="shared" si="4"/>
        <v>230.24</v>
      </c>
      <c r="T10" s="231">
        <v>230.24</v>
      </c>
      <c r="U10" s="120">
        <v>0</v>
      </c>
      <c r="V10" s="120">
        <f t="shared" si="5"/>
        <v>272.7</v>
      </c>
      <c r="W10" s="231">
        <v>272.7</v>
      </c>
      <c r="X10" s="120">
        <v>0</v>
      </c>
      <c r="Y10" s="120">
        <f t="shared" si="6"/>
        <v>241.1</v>
      </c>
      <c r="Z10" s="231">
        <v>241.1</v>
      </c>
      <c r="AA10" s="120">
        <v>0</v>
      </c>
      <c r="AB10" s="120">
        <f t="shared" si="7"/>
        <v>237.21</v>
      </c>
      <c r="AC10" s="231">
        <v>237.21</v>
      </c>
      <c r="AD10" s="120"/>
      <c r="AE10" s="120">
        <f t="shared" si="8"/>
        <v>4.235892857142857</v>
      </c>
    </row>
    <row r="11" spans="1:31" s="138" customFormat="1" ht="15">
      <c r="A11" s="135">
        <f t="shared" si="9"/>
        <v>6</v>
      </c>
      <c r="B11" s="136" t="s">
        <v>114</v>
      </c>
      <c r="C11" s="136" t="s">
        <v>119</v>
      </c>
      <c r="D11" s="137">
        <v>24</v>
      </c>
      <c r="E11" s="137">
        <v>1</v>
      </c>
      <c r="F11" s="137">
        <v>33</v>
      </c>
      <c r="G11" s="120">
        <f t="shared" si="0"/>
        <v>171.767</v>
      </c>
      <c r="H11" s="120">
        <v>171.767</v>
      </c>
      <c r="I11" s="135"/>
      <c r="J11" s="120">
        <f t="shared" si="1"/>
        <v>186.31</v>
      </c>
      <c r="K11" s="120">
        <v>186.31</v>
      </c>
      <c r="L11" s="135"/>
      <c r="M11" s="120">
        <f t="shared" si="2"/>
        <v>230.42</v>
      </c>
      <c r="N11" s="85">
        <v>230.42</v>
      </c>
      <c r="O11" s="135"/>
      <c r="P11" s="120">
        <f t="shared" si="3"/>
        <v>252.17</v>
      </c>
      <c r="Q11" s="85">
        <v>252.17</v>
      </c>
      <c r="R11" s="120">
        <v>0</v>
      </c>
      <c r="S11" s="120">
        <f t="shared" si="4"/>
        <v>228.71</v>
      </c>
      <c r="T11" s="231">
        <v>228.71</v>
      </c>
      <c r="U11" s="120">
        <v>0</v>
      </c>
      <c r="V11" s="120">
        <f t="shared" si="5"/>
        <v>228.71</v>
      </c>
      <c r="W11" s="231">
        <v>228.71</v>
      </c>
      <c r="X11" s="120">
        <v>0</v>
      </c>
      <c r="Y11" s="120">
        <f t="shared" si="6"/>
        <v>191.81</v>
      </c>
      <c r="Z11" s="231">
        <v>191.81</v>
      </c>
      <c r="AA11" s="120">
        <v>0</v>
      </c>
      <c r="AB11" s="120">
        <f t="shared" si="7"/>
        <v>212.25</v>
      </c>
      <c r="AC11" s="231">
        <v>212.25</v>
      </c>
      <c r="AD11" s="120"/>
      <c r="AE11" s="120">
        <f t="shared" si="8"/>
        <v>6.431818181818182</v>
      </c>
    </row>
    <row r="12" spans="1:31" s="138" customFormat="1" ht="15">
      <c r="A12" s="135">
        <f t="shared" si="9"/>
        <v>7</v>
      </c>
      <c r="B12" s="136" t="s">
        <v>114</v>
      </c>
      <c r="C12" s="136" t="s">
        <v>16</v>
      </c>
      <c r="D12" s="137">
        <v>35</v>
      </c>
      <c r="E12" s="137"/>
      <c r="F12" s="137">
        <v>60</v>
      </c>
      <c r="G12" s="120">
        <f t="shared" si="0"/>
        <v>210.294</v>
      </c>
      <c r="H12" s="120">
        <f>212.294-2</f>
        <v>210.294</v>
      </c>
      <c r="I12" s="135"/>
      <c r="J12" s="120">
        <f t="shared" si="1"/>
        <v>202.773</v>
      </c>
      <c r="K12" s="120">
        <v>202.773</v>
      </c>
      <c r="L12" s="135"/>
      <c r="M12" s="120">
        <f t="shared" si="2"/>
        <v>229.63</v>
      </c>
      <c r="N12" s="85">
        <v>229.63</v>
      </c>
      <c r="O12" s="135"/>
      <c r="P12" s="120">
        <f t="shared" si="3"/>
        <v>222.17</v>
      </c>
      <c r="Q12" s="85">
        <v>222.17</v>
      </c>
      <c r="R12" s="120">
        <v>0</v>
      </c>
      <c r="S12" s="120">
        <f t="shared" si="4"/>
        <v>250.51</v>
      </c>
      <c r="T12" s="231">
        <v>250.51</v>
      </c>
      <c r="U12" s="120">
        <v>0</v>
      </c>
      <c r="V12" s="120">
        <f t="shared" si="5"/>
        <v>223.41</v>
      </c>
      <c r="W12" s="231">
        <v>223.41</v>
      </c>
      <c r="X12" s="120">
        <v>0</v>
      </c>
      <c r="Y12" s="120">
        <f t="shared" si="6"/>
        <v>282.8</v>
      </c>
      <c r="Z12" s="231">
        <v>282.8</v>
      </c>
      <c r="AA12" s="120">
        <v>0</v>
      </c>
      <c r="AB12" s="120">
        <f t="shared" si="7"/>
        <v>240.63</v>
      </c>
      <c r="AC12" s="231">
        <v>240.63</v>
      </c>
      <c r="AD12" s="120"/>
      <c r="AE12" s="120">
        <f t="shared" si="8"/>
        <v>4.0104999999999995</v>
      </c>
    </row>
    <row r="13" spans="1:31" s="138" customFormat="1" ht="15">
      <c r="A13" s="135">
        <f t="shared" si="9"/>
        <v>8</v>
      </c>
      <c r="B13" s="136" t="s">
        <v>114</v>
      </c>
      <c r="C13" s="136" t="s">
        <v>22</v>
      </c>
      <c r="D13" s="137">
        <v>16</v>
      </c>
      <c r="E13" s="137"/>
      <c r="F13" s="137">
        <v>27</v>
      </c>
      <c r="G13" s="120">
        <f t="shared" si="0"/>
        <v>115.062</v>
      </c>
      <c r="H13" s="120">
        <v>115.062</v>
      </c>
      <c r="I13" s="135"/>
      <c r="J13" s="120">
        <f t="shared" si="1"/>
        <v>133.198</v>
      </c>
      <c r="K13" s="120">
        <v>133.198</v>
      </c>
      <c r="L13" s="135"/>
      <c r="M13" s="120">
        <f t="shared" si="2"/>
        <v>188.84</v>
      </c>
      <c r="N13" s="85">
        <v>188.84</v>
      </c>
      <c r="O13" s="135"/>
      <c r="P13" s="120">
        <f t="shared" si="3"/>
        <v>215.65</v>
      </c>
      <c r="Q13" s="85">
        <v>215.65</v>
      </c>
      <c r="R13" s="120">
        <v>0</v>
      </c>
      <c r="S13" s="120">
        <f t="shared" si="4"/>
        <v>242.1</v>
      </c>
      <c r="T13" s="231">
        <v>242.1</v>
      </c>
      <c r="U13" s="120">
        <v>0</v>
      </c>
      <c r="V13" s="120">
        <f t="shared" si="5"/>
        <v>260.44</v>
      </c>
      <c r="W13" s="231">
        <v>260.44</v>
      </c>
      <c r="X13" s="120">
        <v>0</v>
      </c>
      <c r="Y13" s="120">
        <f t="shared" si="6"/>
        <v>270.61</v>
      </c>
      <c r="Z13" s="231">
        <v>270.61</v>
      </c>
      <c r="AA13" s="120">
        <v>0</v>
      </c>
      <c r="AB13" s="120">
        <f t="shared" si="7"/>
        <v>259.99</v>
      </c>
      <c r="AC13" s="231">
        <v>259.99</v>
      </c>
      <c r="AD13" s="120"/>
      <c r="AE13" s="120">
        <f t="shared" si="8"/>
        <v>9.629259259259259</v>
      </c>
    </row>
    <row r="14" spans="1:31" s="138" customFormat="1" ht="15">
      <c r="A14" s="135">
        <f t="shared" si="9"/>
        <v>9</v>
      </c>
      <c r="B14" s="136" t="s">
        <v>114</v>
      </c>
      <c r="C14" s="136" t="s">
        <v>16</v>
      </c>
      <c r="D14" s="137">
        <v>41</v>
      </c>
      <c r="E14" s="137" t="s">
        <v>18</v>
      </c>
      <c r="F14" s="137">
        <v>68</v>
      </c>
      <c r="G14" s="120">
        <f t="shared" si="0"/>
        <v>194.381</v>
      </c>
      <c r="H14" s="120">
        <v>194.381</v>
      </c>
      <c r="I14" s="135"/>
      <c r="J14" s="120">
        <f t="shared" si="1"/>
        <v>179.112</v>
      </c>
      <c r="K14" s="120">
        <v>179.112</v>
      </c>
      <c r="L14" s="135"/>
      <c r="M14" s="120">
        <f t="shared" si="2"/>
        <v>197.36</v>
      </c>
      <c r="N14" s="85">
        <v>197.36</v>
      </c>
      <c r="O14" s="135"/>
      <c r="P14" s="120">
        <f t="shared" si="3"/>
        <v>197.59</v>
      </c>
      <c r="Q14" s="85">
        <v>197.59</v>
      </c>
      <c r="R14" s="120">
        <v>0</v>
      </c>
      <c r="S14" s="120">
        <f t="shared" si="4"/>
        <v>182.65</v>
      </c>
      <c r="T14" s="231">
        <v>182.65</v>
      </c>
      <c r="U14" s="120">
        <v>0</v>
      </c>
      <c r="V14" s="120">
        <f t="shared" si="5"/>
        <v>189.84</v>
      </c>
      <c r="W14" s="231">
        <v>189.84</v>
      </c>
      <c r="X14" s="120">
        <v>0</v>
      </c>
      <c r="Y14" s="120">
        <f t="shared" si="6"/>
        <v>203.67</v>
      </c>
      <c r="Z14" s="231">
        <v>203.67</v>
      </c>
      <c r="AA14" s="120">
        <v>0</v>
      </c>
      <c r="AB14" s="120">
        <f t="shared" si="7"/>
        <v>227.87</v>
      </c>
      <c r="AC14" s="231">
        <v>227.87</v>
      </c>
      <c r="AD14" s="120"/>
      <c r="AE14" s="120">
        <f t="shared" si="8"/>
        <v>3.351029411764706</v>
      </c>
    </row>
    <row r="15" spans="1:31" s="138" customFormat="1" ht="15">
      <c r="A15" s="135">
        <f t="shared" si="9"/>
        <v>10</v>
      </c>
      <c r="B15" s="136" t="s">
        <v>114</v>
      </c>
      <c r="C15" s="136" t="s">
        <v>16</v>
      </c>
      <c r="D15" s="137">
        <v>5</v>
      </c>
      <c r="E15" s="137"/>
      <c r="F15" s="137">
        <v>58</v>
      </c>
      <c r="G15" s="120">
        <f t="shared" si="0"/>
        <v>179.97</v>
      </c>
      <c r="H15" s="120">
        <f>-2+181.97</f>
        <v>179.97</v>
      </c>
      <c r="I15" s="135"/>
      <c r="J15" s="120">
        <f t="shared" si="1"/>
        <v>180.528</v>
      </c>
      <c r="K15" s="120">
        <v>180.528</v>
      </c>
      <c r="L15" s="135"/>
      <c r="M15" s="120">
        <f t="shared" si="2"/>
        <v>197.55</v>
      </c>
      <c r="N15" s="85">
        <v>197.55</v>
      </c>
      <c r="O15" s="135"/>
      <c r="P15" s="120">
        <f t="shared" si="3"/>
        <v>196.94</v>
      </c>
      <c r="Q15" s="85">
        <v>196.94</v>
      </c>
      <c r="R15" s="120">
        <v>0</v>
      </c>
      <c r="S15" s="120">
        <f t="shared" si="4"/>
        <v>158.47</v>
      </c>
      <c r="T15" s="231">
        <v>158.47</v>
      </c>
      <c r="U15" s="120">
        <v>0</v>
      </c>
      <c r="V15" s="120">
        <f t="shared" si="5"/>
        <v>149.18</v>
      </c>
      <c r="W15" s="231">
        <v>149.18</v>
      </c>
      <c r="X15" s="120">
        <v>0</v>
      </c>
      <c r="Y15" s="120">
        <f t="shared" si="6"/>
        <v>171.9</v>
      </c>
      <c r="Z15" s="231">
        <v>171.9</v>
      </c>
      <c r="AA15" s="120">
        <v>0</v>
      </c>
      <c r="AB15" s="120">
        <f t="shared" si="7"/>
        <v>180.7</v>
      </c>
      <c r="AC15" s="231">
        <v>180.7</v>
      </c>
      <c r="AD15" s="120"/>
      <c r="AE15" s="120">
        <f t="shared" si="8"/>
        <v>3.11551724137931</v>
      </c>
    </row>
    <row r="16" spans="1:31" s="138" customFormat="1" ht="15">
      <c r="A16" s="135">
        <f t="shared" si="9"/>
        <v>11</v>
      </c>
      <c r="B16" s="136" t="s">
        <v>114</v>
      </c>
      <c r="C16" s="136" t="s">
        <v>119</v>
      </c>
      <c r="D16" s="137">
        <v>24</v>
      </c>
      <c r="E16" s="137">
        <v>2</v>
      </c>
      <c r="F16" s="137">
        <v>33</v>
      </c>
      <c r="G16" s="120">
        <f t="shared" si="0"/>
        <v>140.466</v>
      </c>
      <c r="H16" s="120">
        <v>140.466</v>
      </c>
      <c r="I16" s="135"/>
      <c r="J16" s="120">
        <f t="shared" si="1"/>
        <v>165.713</v>
      </c>
      <c r="K16" s="120">
        <v>165.713</v>
      </c>
      <c r="L16" s="135"/>
      <c r="M16" s="120">
        <f t="shared" si="2"/>
        <v>203.81</v>
      </c>
      <c r="N16" s="85">
        <v>203.81</v>
      </c>
      <c r="O16" s="135"/>
      <c r="P16" s="120">
        <f t="shared" si="3"/>
        <v>195.68</v>
      </c>
      <c r="Q16" s="85">
        <v>195.68</v>
      </c>
      <c r="R16" s="120">
        <v>0</v>
      </c>
      <c r="S16" s="120">
        <f t="shared" si="4"/>
        <v>202.75</v>
      </c>
      <c r="T16" s="231">
        <v>202.75</v>
      </c>
      <c r="U16" s="120">
        <v>0</v>
      </c>
      <c r="V16" s="120">
        <f t="shared" si="5"/>
        <v>184.96</v>
      </c>
      <c r="W16" s="231">
        <v>184.96</v>
      </c>
      <c r="X16" s="120">
        <v>0</v>
      </c>
      <c r="Y16" s="120">
        <f t="shared" si="6"/>
        <v>246.82</v>
      </c>
      <c r="Z16" s="231">
        <v>246.82</v>
      </c>
      <c r="AA16" s="120">
        <v>0</v>
      </c>
      <c r="AB16" s="120">
        <f t="shared" si="7"/>
        <v>249.81</v>
      </c>
      <c r="AC16" s="231">
        <v>249.81</v>
      </c>
      <c r="AD16" s="120"/>
      <c r="AE16" s="120">
        <f t="shared" si="8"/>
        <v>7.57</v>
      </c>
    </row>
    <row r="17" spans="1:31" s="138" customFormat="1" ht="15">
      <c r="A17" s="135">
        <f t="shared" si="9"/>
        <v>12</v>
      </c>
      <c r="B17" s="136" t="s">
        <v>114</v>
      </c>
      <c r="C17" s="136" t="s">
        <v>16</v>
      </c>
      <c r="D17" s="137">
        <v>33</v>
      </c>
      <c r="E17" s="137"/>
      <c r="F17" s="137">
        <v>60</v>
      </c>
      <c r="G17" s="120">
        <f t="shared" si="0"/>
        <v>198.614</v>
      </c>
      <c r="H17" s="120">
        <v>198.614</v>
      </c>
      <c r="I17" s="135"/>
      <c r="J17" s="120">
        <f t="shared" si="1"/>
        <v>148.731</v>
      </c>
      <c r="K17" s="120">
        <v>148.731</v>
      </c>
      <c r="L17" s="135"/>
      <c r="M17" s="120">
        <f t="shared" si="2"/>
        <v>177.2</v>
      </c>
      <c r="N17" s="85">
        <v>177.2</v>
      </c>
      <c r="O17" s="135"/>
      <c r="P17" s="120">
        <f t="shared" si="3"/>
        <v>176.32</v>
      </c>
      <c r="Q17" s="85">
        <v>176.32</v>
      </c>
      <c r="R17" s="120">
        <v>0</v>
      </c>
      <c r="S17" s="120">
        <f t="shared" si="4"/>
        <v>154.21</v>
      </c>
      <c r="T17" s="231">
        <v>154.21</v>
      </c>
      <c r="U17" s="120">
        <v>0</v>
      </c>
      <c r="V17" s="120">
        <f t="shared" si="5"/>
        <v>154.21</v>
      </c>
      <c r="W17" s="231">
        <v>154.21</v>
      </c>
      <c r="X17" s="120">
        <v>0</v>
      </c>
      <c r="Y17" s="120">
        <f t="shared" si="6"/>
        <v>153.16</v>
      </c>
      <c r="Z17" s="231">
        <v>153.16</v>
      </c>
      <c r="AA17" s="120">
        <v>0</v>
      </c>
      <c r="AB17" s="120">
        <f t="shared" si="7"/>
        <v>161.4</v>
      </c>
      <c r="AC17" s="231">
        <v>161.4</v>
      </c>
      <c r="AD17" s="120"/>
      <c r="AE17" s="120">
        <f t="shared" si="8"/>
        <v>2.69</v>
      </c>
    </row>
    <row r="18" spans="1:31" s="138" customFormat="1" ht="15">
      <c r="A18" s="135">
        <f t="shared" si="9"/>
        <v>13</v>
      </c>
      <c r="B18" s="136" t="s">
        <v>114</v>
      </c>
      <c r="C18" s="136" t="s">
        <v>49</v>
      </c>
      <c r="D18" s="137">
        <v>13</v>
      </c>
      <c r="E18" s="137"/>
      <c r="F18" s="137">
        <v>48</v>
      </c>
      <c r="G18" s="120">
        <f t="shared" si="0"/>
        <v>154.196</v>
      </c>
      <c r="H18" s="120">
        <v>154.196</v>
      </c>
      <c r="I18" s="135"/>
      <c r="J18" s="120">
        <f t="shared" si="1"/>
        <v>148.182</v>
      </c>
      <c r="K18" s="120">
        <v>148.182</v>
      </c>
      <c r="L18" s="135"/>
      <c r="M18" s="120">
        <f t="shared" si="2"/>
        <v>167.53</v>
      </c>
      <c r="N18" s="85">
        <v>167.53</v>
      </c>
      <c r="O18" s="135"/>
      <c r="P18" s="120">
        <f t="shared" si="3"/>
        <v>172.4</v>
      </c>
      <c r="Q18" s="85">
        <v>172.4</v>
      </c>
      <c r="R18" s="120">
        <v>0</v>
      </c>
      <c r="S18" s="120">
        <f t="shared" si="4"/>
        <v>176.37</v>
      </c>
      <c r="T18" s="231">
        <v>176.37</v>
      </c>
      <c r="U18" s="120">
        <v>0</v>
      </c>
      <c r="V18" s="120">
        <f t="shared" si="5"/>
        <v>178.97</v>
      </c>
      <c r="W18" s="231">
        <v>178.97</v>
      </c>
      <c r="X18" s="120">
        <v>0</v>
      </c>
      <c r="Y18" s="120">
        <f t="shared" si="6"/>
        <v>158.42</v>
      </c>
      <c r="Z18" s="231">
        <v>158.42</v>
      </c>
      <c r="AA18" s="120">
        <v>0</v>
      </c>
      <c r="AB18" s="120">
        <f t="shared" si="7"/>
        <v>157.7</v>
      </c>
      <c r="AC18" s="231">
        <v>157.7</v>
      </c>
      <c r="AD18" s="120"/>
      <c r="AE18" s="120">
        <f t="shared" si="8"/>
        <v>3.2854166666666664</v>
      </c>
    </row>
    <row r="19" spans="1:31" s="138" customFormat="1" ht="15">
      <c r="A19" s="135">
        <f t="shared" si="9"/>
        <v>14</v>
      </c>
      <c r="B19" s="136" t="s">
        <v>114</v>
      </c>
      <c r="C19" s="136" t="s">
        <v>49</v>
      </c>
      <c r="D19" s="137">
        <v>11</v>
      </c>
      <c r="E19" s="137"/>
      <c r="F19" s="137">
        <v>48</v>
      </c>
      <c r="G19" s="120">
        <f t="shared" si="0"/>
        <v>178.443</v>
      </c>
      <c r="H19" s="120">
        <v>178.443</v>
      </c>
      <c r="I19" s="135"/>
      <c r="J19" s="120">
        <f t="shared" si="1"/>
        <v>152.652</v>
      </c>
      <c r="K19" s="120">
        <v>152.652</v>
      </c>
      <c r="L19" s="135"/>
      <c r="M19" s="120">
        <f t="shared" si="2"/>
        <v>164.323</v>
      </c>
      <c r="N19" s="85">
        <v>164.323</v>
      </c>
      <c r="O19" s="135"/>
      <c r="P19" s="120">
        <f t="shared" si="3"/>
        <v>167.91</v>
      </c>
      <c r="Q19" s="85">
        <v>167.91</v>
      </c>
      <c r="R19" s="120">
        <v>0</v>
      </c>
      <c r="S19" s="120">
        <f t="shared" si="4"/>
        <v>161.13</v>
      </c>
      <c r="T19" s="231">
        <v>161.13</v>
      </c>
      <c r="U19" s="120">
        <v>0</v>
      </c>
      <c r="V19" s="120">
        <f t="shared" si="5"/>
        <v>166.58</v>
      </c>
      <c r="W19" s="231">
        <v>166.58</v>
      </c>
      <c r="X19" s="120">
        <v>0</v>
      </c>
      <c r="Y19" s="120">
        <f t="shared" si="6"/>
        <v>167.25</v>
      </c>
      <c r="Z19" s="231">
        <v>167.25</v>
      </c>
      <c r="AA19" s="120">
        <v>0</v>
      </c>
      <c r="AB19" s="120">
        <f t="shared" si="7"/>
        <v>170.14</v>
      </c>
      <c r="AC19" s="231">
        <v>170.14</v>
      </c>
      <c r="AD19" s="120"/>
      <c r="AE19" s="120">
        <f t="shared" si="8"/>
        <v>3.544583333333333</v>
      </c>
    </row>
    <row r="20" spans="1:31" s="138" customFormat="1" ht="15">
      <c r="A20" s="135">
        <f t="shared" si="9"/>
        <v>15</v>
      </c>
      <c r="B20" s="136" t="s">
        <v>114</v>
      </c>
      <c r="C20" s="136" t="s">
        <v>49</v>
      </c>
      <c r="D20" s="137">
        <v>15</v>
      </c>
      <c r="E20" s="137"/>
      <c r="F20" s="137">
        <v>48</v>
      </c>
      <c r="G20" s="120">
        <f t="shared" si="0"/>
        <v>166.579</v>
      </c>
      <c r="H20" s="120">
        <v>166.579</v>
      </c>
      <c r="I20" s="135"/>
      <c r="J20" s="120">
        <f t="shared" si="1"/>
        <v>146.02</v>
      </c>
      <c r="K20" s="120">
        <v>146.02</v>
      </c>
      <c r="L20" s="135"/>
      <c r="M20" s="120">
        <f t="shared" si="2"/>
        <v>159.6</v>
      </c>
      <c r="N20" s="85">
        <v>159.6</v>
      </c>
      <c r="O20" s="135"/>
      <c r="P20" s="120">
        <f t="shared" si="3"/>
        <v>166.17</v>
      </c>
      <c r="Q20" s="85">
        <v>166.17</v>
      </c>
      <c r="R20" s="120">
        <v>0</v>
      </c>
      <c r="S20" s="120">
        <f t="shared" si="4"/>
        <v>176.64</v>
      </c>
      <c r="T20" s="231">
        <v>176.64</v>
      </c>
      <c r="U20" s="120">
        <v>0</v>
      </c>
      <c r="V20" s="120">
        <f t="shared" si="5"/>
        <v>176.64</v>
      </c>
      <c r="W20" s="231">
        <v>176.64</v>
      </c>
      <c r="X20" s="120">
        <v>0</v>
      </c>
      <c r="Y20" s="120">
        <f t="shared" si="6"/>
        <v>195.06</v>
      </c>
      <c r="Z20" s="231">
        <v>195.06</v>
      </c>
      <c r="AA20" s="120">
        <v>0</v>
      </c>
      <c r="AB20" s="120">
        <f t="shared" si="7"/>
        <v>156.19</v>
      </c>
      <c r="AC20" s="231">
        <v>156.19</v>
      </c>
      <c r="AD20" s="120"/>
      <c r="AE20" s="120">
        <f t="shared" si="8"/>
        <v>3.2539583333333333</v>
      </c>
    </row>
    <row r="21" spans="1:31" s="138" customFormat="1" ht="15">
      <c r="A21" s="135">
        <f t="shared" si="9"/>
        <v>16</v>
      </c>
      <c r="B21" s="136" t="s">
        <v>114</v>
      </c>
      <c r="C21" s="136" t="s">
        <v>115</v>
      </c>
      <c r="D21" s="137">
        <v>21</v>
      </c>
      <c r="E21" s="137">
        <v>3</v>
      </c>
      <c r="F21" s="137">
        <v>34</v>
      </c>
      <c r="G21" s="120">
        <f t="shared" si="0"/>
        <v>159.983</v>
      </c>
      <c r="H21" s="120">
        <v>159.983</v>
      </c>
      <c r="I21" s="135"/>
      <c r="J21" s="120">
        <f t="shared" si="1"/>
        <v>151.591</v>
      </c>
      <c r="K21" s="120">
        <v>151.591</v>
      </c>
      <c r="L21" s="135"/>
      <c r="M21" s="120">
        <f t="shared" si="2"/>
        <v>169.86</v>
      </c>
      <c r="N21" s="85">
        <v>169.86</v>
      </c>
      <c r="O21" s="135"/>
      <c r="P21" s="120">
        <f t="shared" si="3"/>
        <v>165.21</v>
      </c>
      <c r="Q21" s="85">
        <v>165.21</v>
      </c>
      <c r="R21" s="120">
        <v>0</v>
      </c>
      <c r="S21" s="120">
        <f t="shared" si="4"/>
        <v>137.03</v>
      </c>
      <c r="T21" s="231">
        <v>137.03</v>
      </c>
      <c r="U21" s="120">
        <v>0</v>
      </c>
      <c r="V21" s="120">
        <f t="shared" si="5"/>
        <v>122.87</v>
      </c>
      <c r="W21" s="231">
        <v>122.87</v>
      </c>
      <c r="X21" s="120">
        <v>0</v>
      </c>
      <c r="Y21" s="120">
        <f t="shared" si="6"/>
        <v>124.91</v>
      </c>
      <c r="Z21" s="231">
        <v>124.91</v>
      </c>
      <c r="AA21" s="120">
        <v>0</v>
      </c>
      <c r="AB21" s="120">
        <f t="shared" si="7"/>
        <v>125.57</v>
      </c>
      <c r="AC21" s="231">
        <v>125.57</v>
      </c>
      <c r="AD21" s="120"/>
      <c r="AE21" s="120">
        <f t="shared" si="8"/>
        <v>3.6932352941176467</v>
      </c>
    </row>
    <row r="22" spans="1:31" s="138" customFormat="1" ht="15">
      <c r="A22" s="135">
        <f t="shared" si="9"/>
        <v>17</v>
      </c>
      <c r="B22" s="136" t="s">
        <v>114</v>
      </c>
      <c r="C22" s="136" t="s">
        <v>16</v>
      </c>
      <c r="D22" s="137">
        <v>31</v>
      </c>
      <c r="E22" s="137" t="s">
        <v>17</v>
      </c>
      <c r="F22" s="137">
        <v>60</v>
      </c>
      <c r="G22" s="120">
        <f t="shared" si="0"/>
        <v>152.552</v>
      </c>
      <c r="H22" s="120">
        <v>152.552</v>
      </c>
      <c r="I22" s="135"/>
      <c r="J22" s="120">
        <f t="shared" si="1"/>
        <v>147.698</v>
      </c>
      <c r="K22" s="120">
        <v>147.698</v>
      </c>
      <c r="L22" s="135"/>
      <c r="M22" s="120">
        <f t="shared" si="2"/>
        <v>160.11</v>
      </c>
      <c r="N22" s="85">
        <v>160.11</v>
      </c>
      <c r="O22" s="135"/>
      <c r="P22" s="120">
        <f t="shared" si="3"/>
        <v>158.8</v>
      </c>
      <c r="Q22" s="85">
        <v>158.8</v>
      </c>
      <c r="R22" s="120">
        <v>0</v>
      </c>
      <c r="S22" s="120">
        <f t="shared" si="4"/>
        <v>150.46</v>
      </c>
      <c r="T22" s="231">
        <v>150.46</v>
      </c>
      <c r="U22" s="120">
        <v>0</v>
      </c>
      <c r="V22" s="120">
        <f t="shared" si="5"/>
        <v>155.1</v>
      </c>
      <c r="W22" s="231">
        <v>155.1</v>
      </c>
      <c r="X22" s="120">
        <v>0</v>
      </c>
      <c r="Y22" s="120">
        <f t="shared" si="6"/>
        <v>159.61</v>
      </c>
      <c r="Z22" s="231">
        <v>159.61</v>
      </c>
      <c r="AA22" s="120">
        <v>0</v>
      </c>
      <c r="AB22" s="120">
        <f t="shared" si="7"/>
        <v>175.14</v>
      </c>
      <c r="AC22" s="231">
        <v>175.14</v>
      </c>
      <c r="AD22" s="120"/>
      <c r="AE22" s="120">
        <f t="shared" si="8"/>
        <v>2.9189999999999996</v>
      </c>
    </row>
    <row r="23" spans="1:31" s="138" customFormat="1" ht="15">
      <c r="A23" s="135">
        <f t="shared" si="9"/>
        <v>18</v>
      </c>
      <c r="B23" s="136" t="s">
        <v>114</v>
      </c>
      <c r="C23" s="136" t="s">
        <v>16</v>
      </c>
      <c r="D23" s="137">
        <v>41</v>
      </c>
      <c r="E23" s="137" t="s">
        <v>17</v>
      </c>
      <c r="F23" s="137">
        <v>46</v>
      </c>
      <c r="G23" s="120">
        <f t="shared" si="0"/>
        <v>194.753</v>
      </c>
      <c r="H23" s="120">
        <v>194.753</v>
      </c>
      <c r="I23" s="135"/>
      <c r="J23" s="120">
        <f t="shared" si="1"/>
        <v>157.508</v>
      </c>
      <c r="K23" s="120">
        <v>157.508</v>
      </c>
      <c r="L23" s="135"/>
      <c r="M23" s="120">
        <f t="shared" si="2"/>
        <v>136.41</v>
      </c>
      <c r="N23" s="85">
        <v>136.41</v>
      </c>
      <c r="O23" s="135"/>
      <c r="P23" s="120">
        <f t="shared" si="3"/>
        <v>153.98</v>
      </c>
      <c r="Q23" s="85">
        <v>153.98</v>
      </c>
      <c r="R23" s="120">
        <v>0</v>
      </c>
      <c r="S23" s="120">
        <f t="shared" si="4"/>
        <v>159.92</v>
      </c>
      <c r="T23" s="231">
        <v>159.92</v>
      </c>
      <c r="U23" s="120">
        <v>0</v>
      </c>
      <c r="V23" s="120">
        <f t="shared" si="5"/>
        <v>162.48</v>
      </c>
      <c r="W23" s="231">
        <v>162.48</v>
      </c>
      <c r="X23" s="120">
        <v>0</v>
      </c>
      <c r="Y23" s="120">
        <f t="shared" si="6"/>
        <v>176.89</v>
      </c>
      <c r="Z23" s="231">
        <v>176.89</v>
      </c>
      <c r="AA23" s="120">
        <v>0</v>
      </c>
      <c r="AB23" s="120">
        <f t="shared" si="7"/>
        <v>178.51</v>
      </c>
      <c r="AC23" s="231">
        <v>178.51</v>
      </c>
      <c r="AD23" s="120"/>
      <c r="AE23" s="120">
        <f t="shared" si="8"/>
        <v>3.880652173913043</v>
      </c>
    </row>
    <row r="24" spans="1:31" s="138" customFormat="1" ht="15">
      <c r="A24" s="135">
        <f t="shared" si="9"/>
        <v>19</v>
      </c>
      <c r="B24" s="136" t="s">
        <v>114</v>
      </c>
      <c r="C24" s="136" t="s">
        <v>115</v>
      </c>
      <c r="D24" s="137">
        <v>21</v>
      </c>
      <c r="E24" s="137">
        <v>2</v>
      </c>
      <c r="F24" s="137">
        <v>35</v>
      </c>
      <c r="G24" s="120">
        <f t="shared" si="0"/>
        <v>129.01</v>
      </c>
      <c r="H24" s="120">
        <v>129.01</v>
      </c>
      <c r="I24" s="135"/>
      <c r="J24" s="120">
        <f t="shared" si="1"/>
        <v>114.673</v>
      </c>
      <c r="K24" s="120">
        <v>114.673</v>
      </c>
      <c r="L24" s="135"/>
      <c r="M24" s="120">
        <f t="shared" si="2"/>
        <v>148.26</v>
      </c>
      <c r="N24" s="85">
        <v>148.26</v>
      </c>
      <c r="O24" s="135"/>
      <c r="P24" s="120">
        <f t="shared" si="3"/>
        <v>113.14</v>
      </c>
      <c r="Q24" s="85">
        <v>113.14</v>
      </c>
      <c r="R24" s="120">
        <v>0</v>
      </c>
      <c r="S24" s="120">
        <f t="shared" si="4"/>
        <v>133.96</v>
      </c>
      <c r="T24" s="231">
        <v>133.96</v>
      </c>
      <c r="U24" s="120">
        <v>0</v>
      </c>
      <c r="V24" s="120">
        <f t="shared" si="5"/>
        <v>137.34</v>
      </c>
      <c r="W24" s="231">
        <v>137.34</v>
      </c>
      <c r="X24" s="120">
        <v>0</v>
      </c>
      <c r="Y24" s="120">
        <f t="shared" si="6"/>
        <v>152.97</v>
      </c>
      <c r="Z24" s="231">
        <v>152.97</v>
      </c>
      <c r="AA24" s="120">
        <v>0</v>
      </c>
      <c r="AB24" s="120">
        <f t="shared" si="7"/>
        <v>163.7</v>
      </c>
      <c r="AC24" s="231">
        <v>163.7</v>
      </c>
      <c r="AD24" s="120"/>
      <c r="AE24" s="120">
        <f t="shared" si="8"/>
        <v>4.677142857142857</v>
      </c>
    </row>
    <row r="25" spans="1:31" s="138" customFormat="1" ht="15">
      <c r="A25" s="135">
        <f t="shared" si="9"/>
        <v>20</v>
      </c>
      <c r="B25" s="136" t="s">
        <v>114</v>
      </c>
      <c r="C25" s="136" t="s">
        <v>120</v>
      </c>
      <c r="D25" s="137">
        <v>21</v>
      </c>
      <c r="E25" s="137">
        <v>1</v>
      </c>
      <c r="F25" s="137">
        <v>35</v>
      </c>
      <c r="G25" s="120">
        <f t="shared" si="0"/>
        <v>121.578</v>
      </c>
      <c r="H25" s="120">
        <v>121.578</v>
      </c>
      <c r="I25" s="135">
        <f>SUM(I7:I24)</f>
        <v>0</v>
      </c>
      <c r="J25" s="120">
        <f t="shared" si="1"/>
        <v>109.583</v>
      </c>
      <c r="K25" s="120">
        <v>109.583</v>
      </c>
      <c r="L25" s="135">
        <f>SUM(L7:L24)</f>
        <v>0</v>
      </c>
      <c r="M25" s="120">
        <f t="shared" si="2"/>
        <v>99.97</v>
      </c>
      <c r="N25" s="85">
        <v>99.97</v>
      </c>
      <c r="O25" s="135">
        <f>SUM(O7:O24)</f>
        <v>0</v>
      </c>
      <c r="P25" s="120">
        <f t="shared" si="3"/>
        <v>108.63</v>
      </c>
      <c r="Q25" s="85">
        <v>108.63</v>
      </c>
      <c r="R25" s="120">
        <v>0</v>
      </c>
      <c r="S25" s="120">
        <f t="shared" si="4"/>
        <v>113.64</v>
      </c>
      <c r="T25" s="231">
        <v>113.64</v>
      </c>
      <c r="U25" s="120">
        <v>0</v>
      </c>
      <c r="V25" s="120">
        <f t="shared" si="5"/>
        <v>119.83</v>
      </c>
      <c r="W25" s="231">
        <v>119.83</v>
      </c>
      <c r="X25" s="120">
        <v>0</v>
      </c>
      <c r="Y25" s="120">
        <f t="shared" si="6"/>
        <v>130.61</v>
      </c>
      <c r="Z25" s="231">
        <v>130.61</v>
      </c>
      <c r="AA25" s="120">
        <v>0</v>
      </c>
      <c r="AB25" s="120">
        <f t="shared" si="7"/>
        <v>126.19</v>
      </c>
      <c r="AC25" s="231">
        <v>126.19</v>
      </c>
      <c r="AD25" s="120"/>
      <c r="AE25" s="120">
        <f t="shared" si="8"/>
        <v>3.6054285714285714</v>
      </c>
    </row>
    <row r="26" spans="1:31" s="138" customFormat="1" ht="15">
      <c r="A26" s="135">
        <f t="shared" si="9"/>
        <v>21</v>
      </c>
      <c r="B26" s="136" t="s">
        <v>114</v>
      </c>
      <c r="C26" s="136" t="s">
        <v>16</v>
      </c>
      <c r="D26" s="137">
        <v>41</v>
      </c>
      <c r="E26" s="137"/>
      <c r="F26" s="137">
        <v>48</v>
      </c>
      <c r="G26" s="120">
        <f t="shared" si="0"/>
        <v>137.51</v>
      </c>
      <c r="H26" s="120">
        <v>137.51</v>
      </c>
      <c r="I26" s="135"/>
      <c r="J26" s="120">
        <f t="shared" si="1"/>
        <v>97.428</v>
      </c>
      <c r="K26" s="120">
        <v>97.428</v>
      </c>
      <c r="L26" s="135"/>
      <c r="M26" s="120">
        <f t="shared" si="2"/>
        <v>96.05</v>
      </c>
      <c r="N26" s="85">
        <v>96.05</v>
      </c>
      <c r="O26" s="135"/>
      <c r="P26" s="120">
        <f t="shared" si="3"/>
        <v>100.12</v>
      </c>
      <c r="Q26" s="85">
        <v>100.12</v>
      </c>
      <c r="R26" s="120">
        <v>0</v>
      </c>
      <c r="S26" s="120">
        <f t="shared" si="4"/>
        <v>103.21</v>
      </c>
      <c r="T26" s="231">
        <v>103.21</v>
      </c>
      <c r="U26" s="120">
        <v>0</v>
      </c>
      <c r="V26" s="120">
        <f t="shared" si="5"/>
        <v>100.19</v>
      </c>
      <c r="W26" s="231">
        <v>100.19</v>
      </c>
      <c r="X26" s="120">
        <v>0</v>
      </c>
      <c r="Y26" s="120">
        <f t="shared" si="6"/>
        <v>106.2</v>
      </c>
      <c r="Z26" s="231">
        <v>106.2</v>
      </c>
      <c r="AA26" s="120">
        <v>0</v>
      </c>
      <c r="AB26" s="120">
        <f t="shared" si="7"/>
        <v>98.89</v>
      </c>
      <c r="AC26" s="231">
        <v>98.89</v>
      </c>
      <c r="AD26" s="120"/>
      <c r="AE26" s="120">
        <f t="shared" si="8"/>
        <v>2.060208333333333</v>
      </c>
    </row>
    <row r="27" spans="1:31" s="138" customFormat="1" ht="15">
      <c r="A27" s="135">
        <f t="shared" si="9"/>
        <v>22</v>
      </c>
      <c r="B27" s="136" t="s">
        <v>114</v>
      </c>
      <c r="C27" s="136" t="s">
        <v>74</v>
      </c>
      <c r="D27" s="137">
        <v>10</v>
      </c>
      <c r="E27" s="137"/>
      <c r="F27" s="137">
        <v>12</v>
      </c>
      <c r="G27" s="120">
        <f t="shared" si="0"/>
        <v>44.251</v>
      </c>
      <c r="H27" s="120">
        <v>44.251</v>
      </c>
      <c r="I27" s="135"/>
      <c r="J27" s="120">
        <f t="shared" si="1"/>
        <v>59.499</v>
      </c>
      <c r="K27" s="120">
        <v>59.499</v>
      </c>
      <c r="L27" s="135"/>
      <c r="M27" s="120">
        <f t="shared" si="2"/>
        <v>77.86</v>
      </c>
      <c r="N27" s="85">
        <v>77.86</v>
      </c>
      <c r="O27" s="135"/>
      <c r="P27" s="120">
        <f t="shared" si="3"/>
        <v>77.16</v>
      </c>
      <c r="Q27" s="85">
        <v>77.16</v>
      </c>
      <c r="R27" s="120">
        <v>0</v>
      </c>
      <c r="S27" s="120">
        <f t="shared" si="4"/>
        <v>82.36</v>
      </c>
      <c r="T27" s="231">
        <v>82.36</v>
      </c>
      <c r="U27" s="120">
        <v>0</v>
      </c>
      <c r="V27" s="120">
        <f t="shared" si="5"/>
        <v>87.11</v>
      </c>
      <c r="W27" s="231">
        <v>87.11</v>
      </c>
      <c r="X27" s="120">
        <v>0</v>
      </c>
      <c r="Y27" s="120">
        <f t="shared" si="6"/>
        <v>109.11</v>
      </c>
      <c r="Z27" s="231">
        <v>109.11</v>
      </c>
      <c r="AA27" s="120">
        <v>0</v>
      </c>
      <c r="AB27" s="120">
        <f t="shared" si="7"/>
        <v>113.81</v>
      </c>
      <c r="AC27" s="231">
        <v>113.81</v>
      </c>
      <c r="AD27" s="120"/>
      <c r="AE27" s="120">
        <f t="shared" si="8"/>
        <v>9.484166666666667</v>
      </c>
    </row>
    <row r="28" spans="1:31" s="138" customFormat="1" ht="15">
      <c r="A28" s="135">
        <f t="shared" si="9"/>
        <v>23</v>
      </c>
      <c r="B28" s="136" t="s">
        <v>114</v>
      </c>
      <c r="C28" s="136" t="s">
        <v>57</v>
      </c>
      <c r="D28" s="137">
        <v>21</v>
      </c>
      <c r="E28" s="137" t="s">
        <v>18</v>
      </c>
      <c r="F28" s="137">
        <v>33</v>
      </c>
      <c r="G28" s="120"/>
      <c r="H28" s="120"/>
      <c r="I28" s="135"/>
      <c r="J28" s="120"/>
      <c r="K28" s="120"/>
      <c r="L28" s="135"/>
      <c r="M28" s="120"/>
      <c r="N28" s="85"/>
      <c r="O28" s="135"/>
      <c r="P28" s="120">
        <f t="shared" si="3"/>
        <v>74.79</v>
      </c>
      <c r="Q28" s="85">
        <v>74.79</v>
      </c>
      <c r="R28" s="120">
        <v>0</v>
      </c>
      <c r="S28" s="120">
        <f t="shared" si="4"/>
        <v>136.46</v>
      </c>
      <c r="T28" s="231">
        <v>136.46</v>
      </c>
      <c r="U28" s="120">
        <v>0</v>
      </c>
      <c r="V28" s="120">
        <f t="shared" si="5"/>
        <v>136.46</v>
      </c>
      <c r="W28" s="231">
        <v>136.46</v>
      </c>
      <c r="X28" s="120">
        <v>0</v>
      </c>
      <c r="Y28" s="120">
        <f t="shared" si="6"/>
        <v>202.71</v>
      </c>
      <c r="Z28" s="231">
        <v>202.71</v>
      </c>
      <c r="AA28" s="120">
        <v>0</v>
      </c>
      <c r="AB28" s="120">
        <f t="shared" si="7"/>
        <v>232.41</v>
      </c>
      <c r="AC28" s="231">
        <v>232.41</v>
      </c>
      <c r="AD28" s="120"/>
      <c r="AE28" s="120">
        <f t="shared" si="8"/>
        <v>7.042727272727273</v>
      </c>
    </row>
    <row r="29" spans="1:31" s="138" customFormat="1" ht="15">
      <c r="A29" s="135">
        <f t="shared" si="9"/>
        <v>24</v>
      </c>
      <c r="B29" s="136" t="s">
        <v>114</v>
      </c>
      <c r="C29" s="136" t="s">
        <v>16</v>
      </c>
      <c r="D29" s="137">
        <v>20</v>
      </c>
      <c r="E29" s="137"/>
      <c r="F29" s="137">
        <v>19</v>
      </c>
      <c r="G29" s="120">
        <f>H29+I29</f>
        <v>59.944</v>
      </c>
      <c r="H29" s="120">
        <f>-2+61.944</f>
        <v>59.944</v>
      </c>
      <c r="I29" s="135"/>
      <c r="J29" s="120">
        <f>K29+L29</f>
        <v>75.383</v>
      </c>
      <c r="K29" s="120">
        <v>75.383</v>
      </c>
      <c r="L29" s="135"/>
      <c r="M29" s="120">
        <f aca="true" t="shared" si="10" ref="M29:M34">N29+O29</f>
        <v>63.01</v>
      </c>
      <c r="N29" s="85">
        <v>63.01</v>
      </c>
      <c r="O29" s="135"/>
      <c r="P29" s="120">
        <f t="shared" si="3"/>
        <v>68.85</v>
      </c>
      <c r="Q29" s="85">
        <v>68.85</v>
      </c>
      <c r="R29" s="120">
        <v>0</v>
      </c>
      <c r="S29" s="120">
        <f t="shared" si="4"/>
        <v>80.36</v>
      </c>
      <c r="T29" s="231">
        <v>80.36</v>
      </c>
      <c r="U29" s="120">
        <v>0</v>
      </c>
      <c r="V29" s="120">
        <f t="shared" si="5"/>
        <v>69.04</v>
      </c>
      <c r="W29" s="231">
        <v>69.04</v>
      </c>
      <c r="X29" s="120">
        <v>0</v>
      </c>
      <c r="Y29" s="120">
        <f t="shared" si="6"/>
        <v>81.28</v>
      </c>
      <c r="Z29" s="231">
        <v>81.28</v>
      </c>
      <c r="AA29" s="120">
        <v>0</v>
      </c>
      <c r="AB29" s="120">
        <f t="shared" si="7"/>
        <v>87.68</v>
      </c>
      <c r="AC29" s="231">
        <v>87.68</v>
      </c>
      <c r="AD29" s="120"/>
      <c r="AE29" s="120">
        <f t="shared" si="8"/>
        <v>4.6147368421052635</v>
      </c>
    </row>
    <row r="30" spans="1:31" s="138" customFormat="1" ht="15">
      <c r="A30" s="135">
        <f t="shared" si="9"/>
        <v>25</v>
      </c>
      <c r="B30" s="136" t="s">
        <v>114</v>
      </c>
      <c r="C30" s="136" t="s">
        <v>74</v>
      </c>
      <c r="D30" s="137">
        <v>6</v>
      </c>
      <c r="E30" s="137"/>
      <c r="F30" s="137">
        <v>8</v>
      </c>
      <c r="G30" s="120">
        <f>H30+I30</f>
        <v>28.202</v>
      </c>
      <c r="H30" s="120">
        <v>28.202</v>
      </c>
      <c r="I30" s="135"/>
      <c r="J30" s="120">
        <f>K30+L30</f>
        <v>34.671</v>
      </c>
      <c r="K30" s="120">
        <v>34.671</v>
      </c>
      <c r="L30" s="135"/>
      <c r="M30" s="120">
        <f t="shared" si="10"/>
        <v>59.03</v>
      </c>
      <c r="N30" s="85">
        <v>59.03</v>
      </c>
      <c r="O30" s="135"/>
      <c r="P30" s="120">
        <f t="shared" si="3"/>
        <v>63.16</v>
      </c>
      <c r="Q30" s="85">
        <v>63.16</v>
      </c>
      <c r="R30" s="120">
        <v>0</v>
      </c>
      <c r="S30" s="120">
        <f t="shared" si="4"/>
        <v>54.4</v>
      </c>
      <c r="T30" s="231">
        <v>54.4</v>
      </c>
      <c r="U30" s="120">
        <v>0</v>
      </c>
      <c r="V30" s="120">
        <f t="shared" si="5"/>
        <v>62</v>
      </c>
      <c r="W30" s="231">
        <v>62</v>
      </c>
      <c r="X30" s="120">
        <v>0</v>
      </c>
      <c r="Y30" s="120">
        <f t="shared" si="6"/>
        <v>61.81</v>
      </c>
      <c r="Z30" s="231">
        <v>61.81</v>
      </c>
      <c r="AA30" s="120">
        <v>0</v>
      </c>
      <c r="AB30" s="120">
        <f t="shared" si="7"/>
        <v>68.98</v>
      </c>
      <c r="AC30" s="231">
        <v>68.98</v>
      </c>
      <c r="AD30" s="120"/>
      <c r="AE30" s="120">
        <f t="shared" si="8"/>
        <v>8.6225</v>
      </c>
    </row>
    <row r="31" spans="1:31" s="138" customFormat="1" ht="15">
      <c r="A31" s="135">
        <f t="shared" si="9"/>
        <v>26</v>
      </c>
      <c r="B31" s="136" t="s">
        <v>114</v>
      </c>
      <c r="C31" s="136" t="s">
        <v>49</v>
      </c>
      <c r="D31" s="137">
        <v>18</v>
      </c>
      <c r="E31" s="137"/>
      <c r="F31" s="137">
        <v>16</v>
      </c>
      <c r="G31" s="120">
        <f>H31+I31</f>
        <v>37.116</v>
      </c>
      <c r="H31" s="120">
        <v>37.116</v>
      </c>
      <c r="I31" s="135"/>
      <c r="J31" s="120">
        <f>K31+L31</f>
        <v>40.895</v>
      </c>
      <c r="K31" s="120">
        <v>40.895</v>
      </c>
      <c r="L31" s="135"/>
      <c r="M31" s="120">
        <f t="shared" si="10"/>
        <v>46.96</v>
      </c>
      <c r="N31" s="85">
        <v>46.96</v>
      </c>
      <c r="O31" s="135"/>
      <c r="P31" s="120">
        <f t="shared" si="3"/>
        <v>48.46</v>
      </c>
      <c r="Q31" s="85">
        <v>48.46</v>
      </c>
      <c r="R31" s="120">
        <v>0</v>
      </c>
      <c r="S31" s="120">
        <f t="shared" si="4"/>
        <v>50.41</v>
      </c>
      <c r="T31" s="231">
        <v>50.41</v>
      </c>
      <c r="U31" s="120">
        <v>0</v>
      </c>
      <c r="V31" s="120">
        <f t="shared" si="5"/>
        <v>49.93</v>
      </c>
      <c r="W31" s="231">
        <v>49.93</v>
      </c>
      <c r="X31" s="120">
        <v>0</v>
      </c>
      <c r="Y31" s="120">
        <f t="shared" si="6"/>
        <v>51.58</v>
      </c>
      <c r="Z31" s="231">
        <v>51.58</v>
      </c>
      <c r="AA31" s="120">
        <v>0</v>
      </c>
      <c r="AB31" s="120">
        <f t="shared" si="7"/>
        <v>59.52</v>
      </c>
      <c r="AC31" s="231">
        <v>59.52</v>
      </c>
      <c r="AD31" s="120"/>
      <c r="AE31" s="120">
        <f t="shared" si="8"/>
        <v>3.72</v>
      </c>
    </row>
    <row r="32" spans="1:31" s="138" customFormat="1" ht="15">
      <c r="A32" s="135">
        <f t="shared" si="9"/>
        <v>27</v>
      </c>
      <c r="B32" s="136" t="s">
        <v>114</v>
      </c>
      <c r="C32" s="136" t="s">
        <v>49</v>
      </c>
      <c r="D32" s="137">
        <v>16</v>
      </c>
      <c r="E32" s="137"/>
      <c r="F32" s="137">
        <v>8</v>
      </c>
      <c r="G32" s="120">
        <f>H32+I32</f>
        <v>20.212</v>
      </c>
      <c r="H32" s="120">
        <v>20.212</v>
      </c>
      <c r="I32" s="135"/>
      <c r="J32" s="120">
        <f>K32+L32</f>
        <v>26.577</v>
      </c>
      <c r="K32" s="120">
        <v>26.577</v>
      </c>
      <c r="L32" s="135"/>
      <c r="M32" s="120">
        <f t="shared" si="10"/>
        <v>34.26</v>
      </c>
      <c r="N32" s="85">
        <v>34.26</v>
      </c>
      <c r="O32" s="135"/>
      <c r="P32" s="120">
        <f t="shared" si="3"/>
        <v>36.49</v>
      </c>
      <c r="Q32" s="85">
        <v>36.49</v>
      </c>
      <c r="R32" s="120">
        <v>0</v>
      </c>
      <c r="S32" s="120">
        <f t="shared" si="4"/>
        <v>20.59</v>
      </c>
      <c r="T32" s="231">
        <v>20.59</v>
      </c>
      <c r="U32" s="120">
        <v>0</v>
      </c>
      <c r="V32" s="120">
        <f t="shared" si="5"/>
        <v>16.81</v>
      </c>
      <c r="W32" s="231">
        <v>16.81</v>
      </c>
      <c r="X32" s="120">
        <v>0</v>
      </c>
      <c r="Y32" s="120">
        <f t="shared" si="6"/>
        <v>18.65</v>
      </c>
      <c r="Z32" s="231">
        <v>18.65</v>
      </c>
      <c r="AA32" s="120">
        <v>0</v>
      </c>
      <c r="AB32" s="120">
        <f t="shared" si="7"/>
        <v>18.85</v>
      </c>
      <c r="AC32" s="231">
        <v>18.85</v>
      </c>
      <c r="AD32" s="120"/>
      <c r="AE32" s="120">
        <f t="shared" si="8"/>
        <v>2.35625</v>
      </c>
    </row>
    <row r="33" spans="1:31" s="138" customFormat="1" ht="15">
      <c r="A33" s="135">
        <f t="shared" si="9"/>
        <v>28</v>
      </c>
      <c r="B33" s="136" t="s">
        <v>114</v>
      </c>
      <c r="C33" s="136" t="s">
        <v>129</v>
      </c>
      <c r="D33" s="137">
        <v>27</v>
      </c>
      <c r="E33" s="137" t="s">
        <v>17</v>
      </c>
      <c r="F33" s="137">
        <v>4</v>
      </c>
      <c r="G33" s="120"/>
      <c r="H33" s="120"/>
      <c r="I33" s="135"/>
      <c r="J33" s="120"/>
      <c r="K33" s="120"/>
      <c r="L33" s="135"/>
      <c r="M33" s="120">
        <f t="shared" si="10"/>
        <v>12.53</v>
      </c>
      <c r="N33" s="85">
        <v>12.53</v>
      </c>
      <c r="O33" s="135"/>
      <c r="P33" s="120">
        <f t="shared" si="3"/>
        <v>17.1</v>
      </c>
      <c r="Q33" s="85">
        <v>17.1</v>
      </c>
      <c r="R33" s="120">
        <v>0</v>
      </c>
      <c r="S33" s="120">
        <f t="shared" si="4"/>
        <v>13.87</v>
      </c>
      <c r="T33" s="231">
        <v>13.87</v>
      </c>
      <c r="U33" s="120">
        <v>0</v>
      </c>
      <c r="V33" s="120">
        <f t="shared" si="5"/>
        <v>15.76</v>
      </c>
      <c r="W33" s="231">
        <v>15.76</v>
      </c>
      <c r="X33" s="120">
        <v>0</v>
      </c>
      <c r="Y33" s="120">
        <f t="shared" si="6"/>
        <v>16.47</v>
      </c>
      <c r="Z33" s="231">
        <v>16.47</v>
      </c>
      <c r="AA33" s="120">
        <v>0</v>
      </c>
      <c r="AB33" s="120">
        <f t="shared" si="7"/>
        <v>17.76</v>
      </c>
      <c r="AC33" s="231">
        <v>17.76</v>
      </c>
      <c r="AD33" s="120"/>
      <c r="AE33" s="120">
        <f t="shared" si="8"/>
        <v>4.44</v>
      </c>
    </row>
    <row r="34" spans="1:31" s="138" customFormat="1" ht="15">
      <c r="A34" s="135">
        <f t="shared" si="9"/>
        <v>29</v>
      </c>
      <c r="B34" s="136" t="s">
        <v>114</v>
      </c>
      <c r="C34" s="233" t="s">
        <v>124</v>
      </c>
      <c r="D34" s="234">
        <v>75</v>
      </c>
      <c r="E34" s="137"/>
      <c r="F34" s="137">
        <v>2</v>
      </c>
      <c r="G34" s="120"/>
      <c r="H34" s="120"/>
      <c r="I34" s="135"/>
      <c r="J34" s="120">
        <f>K34+L34</f>
        <v>2.69</v>
      </c>
      <c r="K34" s="120">
        <v>2.69</v>
      </c>
      <c r="L34" s="135"/>
      <c r="M34" s="120">
        <f t="shared" si="10"/>
        <v>-0.65</v>
      </c>
      <c r="N34" s="85">
        <v>-0.65</v>
      </c>
      <c r="O34" s="135"/>
      <c r="P34" s="120">
        <f t="shared" si="3"/>
        <v>-0.15</v>
      </c>
      <c r="Q34" s="85">
        <v>-0.15</v>
      </c>
      <c r="R34" s="120">
        <v>0</v>
      </c>
      <c r="S34" s="120">
        <f t="shared" si="4"/>
        <v>0.55</v>
      </c>
      <c r="T34" s="231">
        <v>0.55</v>
      </c>
      <c r="U34" s="120">
        <v>0</v>
      </c>
      <c r="V34" s="120">
        <f t="shared" si="5"/>
        <v>1.36</v>
      </c>
      <c r="W34" s="231">
        <v>1.36</v>
      </c>
      <c r="X34" s="120">
        <v>0</v>
      </c>
      <c r="Y34" s="120">
        <f t="shared" si="6"/>
        <v>1.67</v>
      </c>
      <c r="Z34" s="231">
        <v>1.67</v>
      </c>
      <c r="AA34" s="120">
        <v>0</v>
      </c>
      <c r="AB34" s="120">
        <f t="shared" si="7"/>
        <v>1.58</v>
      </c>
      <c r="AC34" s="231">
        <v>1.58</v>
      </c>
      <c r="AD34" s="120"/>
      <c r="AE34" s="120">
        <f t="shared" si="8"/>
        <v>0.79</v>
      </c>
    </row>
    <row r="35" spans="1:31" s="128" customFormat="1" ht="15">
      <c r="A35" s="139"/>
      <c r="B35" s="126"/>
      <c r="C35" s="140"/>
      <c r="D35" s="141"/>
      <c r="E35" s="141"/>
      <c r="F35" s="142">
        <f>SUM(F6:F34)</f>
        <v>1407</v>
      </c>
      <c r="G35" s="146">
        <f>SUM(G6:G31)</f>
        <v>5335.166</v>
      </c>
      <c r="H35" s="146">
        <f>SUM(H6:H31)</f>
        <v>5335.166</v>
      </c>
      <c r="I35" s="146">
        <f>SUM(I6:I26)</f>
        <v>0</v>
      </c>
      <c r="J35" s="146">
        <f>SUM(J6:J32)</f>
        <v>5444.89</v>
      </c>
      <c r="K35" s="146">
        <f>SUM(K6:K32)</f>
        <v>5444.89</v>
      </c>
      <c r="L35" s="146">
        <f>SUM(L6:L26)</f>
        <v>0</v>
      </c>
      <c r="M35" s="146">
        <f>SUM(M6:M33)</f>
        <v>6415.113</v>
      </c>
      <c r="N35" s="147">
        <f>SUM(N6:N33)</f>
        <v>6415.113</v>
      </c>
      <c r="O35" s="146">
        <f>SUM(O6:O33)</f>
        <v>0</v>
      </c>
      <c r="P35" s="150">
        <f aca="true" t="shared" si="11" ref="P35:X35">SUM(P6:P34)</f>
        <v>6852.23</v>
      </c>
      <c r="Q35" s="80">
        <f t="shared" si="11"/>
        <v>6852.23</v>
      </c>
      <c r="R35" s="150">
        <f t="shared" si="11"/>
        <v>0</v>
      </c>
      <c r="S35" s="150">
        <f>SUM(S6:S34)</f>
        <v>7081.13</v>
      </c>
      <c r="T35" s="80">
        <f>SUM(T6:T34)</f>
        <v>7081.13</v>
      </c>
      <c r="U35" s="150">
        <f>SUM(U6:U34)</f>
        <v>0</v>
      </c>
      <c r="V35" s="150">
        <f t="shared" si="11"/>
        <v>7115.24</v>
      </c>
      <c r="W35" s="80">
        <f t="shared" si="11"/>
        <v>7115.24</v>
      </c>
      <c r="X35" s="150">
        <f t="shared" si="11"/>
        <v>0</v>
      </c>
      <c r="Y35" s="150">
        <f aca="true" t="shared" si="12" ref="Y35:AD35">SUM(Y6:Y34)</f>
        <v>7654.089999999999</v>
      </c>
      <c r="Z35" s="80">
        <f t="shared" si="12"/>
        <v>7654.089999999999</v>
      </c>
      <c r="AA35" s="150">
        <f t="shared" si="12"/>
        <v>0</v>
      </c>
      <c r="AB35" s="150">
        <f t="shared" si="12"/>
        <v>8019.31</v>
      </c>
      <c r="AC35" s="80">
        <f t="shared" si="12"/>
        <v>8019.31</v>
      </c>
      <c r="AD35" s="150">
        <f t="shared" si="12"/>
        <v>0</v>
      </c>
      <c r="AE35" s="151"/>
    </row>
    <row r="36" spans="8:30" ht="15">
      <c r="H36" s="148"/>
      <c r="I36" s="148"/>
      <c r="K36" s="148"/>
      <c r="L36" s="148"/>
      <c r="N36" s="81"/>
      <c r="O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</row>
    <row r="37" spans="8:30" ht="15">
      <c r="H37" s="148"/>
      <c r="I37" s="148"/>
      <c r="K37" s="148"/>
      <c r="L37" s="148"/>
      <c r="N37" s="81"/>
      <c r="O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</row>
    <row r="38" ht="15">
      <c r="C38" s="144"/>
    </row>
  </sheetData>
  <sheetProtection/>
  <mergeCells count="33">
    <mergeCell ref="V4:V5"/>
    <mergeCell ref="W4:X4"/>
    <mergeCell ref="B1:R1"/>
    <mergeCell ref="E4:E5"/>
    <mergeCell ref="M4:M5"/>
    <mergeCell ref="N4:O4"/>
    <mergeCell ref="F3:F5"/>
    <mergeCell ref="H4:I4"/>
    <mergeCell ref="S3:U3"/>
    <mergeCell ref="S4:S5"/>
    <mergeCell ref="AE3:AE5"/>
    <mergeCell ref="J3:L3"/>
    <mergeCell ref="J4:J5"/>
    <mergeCell ref="K4:L4"/>
    <mergeCell ref="G3:I3"/>
    <mergeCell ref="V3:X3"/>
    <mergeCell ref="P3:R3"/>
    <mergeCell ref="P4:P5"/>
    <mergeCell ref="Q4:R4"/>
    <mergeCell ref="M3:O3"/>
    <mergeCell ref="T4:U4"/>
    <mergeCell ref="A3:A5"/>
    <mergeCell ref="B3:B5"/>
    <mergeCell ref="C3:E3"/>
    <mergeCell ref="C4:C5"/>
    <mergeCell ref="D4:D5"/>
    <mergeCell ref="G4:G5"/>
    <mergeCell ref="AB3:AD3"/>
    <mergeCell ref="AB4:AB5"/>
    <mergeCell ref="AC4:AD4"/>
    <mergeCell ref="Y3:AA3"/>
    <mergeCell ref="Y4:Y5"/>
    <mergeCell ref="Z4:A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M44"/>
  <sheetViews>
    <sheetView view="pageBreakPreview" zoomScale="96" zoomScaleSheetLayoutView="96" zoomScalePageLayoutView="0" workbookViewId="0" topLeftCell="A1">
      <pane xSplit="6" ySplit="6" topLeftCell="AB1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I25" sqref="AI25"/>
    </sheetView>
  </sheetViews>
  <sheetFormatPr defaultColWidth="9.140625" defaultRowHeight="15" outlineLevelCol="1"/>
  <cols>
    <col min="1" max="1" width="5.00390625" style="45" customWidth="1"/>
    <col min="2" max="2" width="15.7109375" style="45" customWidth="1"/>
    <col min="3" max="3" width="16.8515625" style="45" customWidth="1"/>
    <col min="4" max="4" width="6.8515625" style="60" customWidth="1"/>
    <col min="5" max="5" width="9.140625" style="60" customWidth="1"/>
    <col min="6" max="6" width="11.57421875" style="60" customWidth="1"/>
    <col min="7" max="12" width="12.8515625" style="129" hidden="1" customWidth="1" outlineLevel="1"/>
    <col min="13" max="13" width="12.140625" style="129" hidden="1" customWidth="1" outlineLevel="1"/>
    <col min="14" max="14" width="11.57421875" style="129" hidden="1" customWidth="1" outlineLevel="1"/>
    <col min="15" max="15" width="14.00390625" style="129" hidden="1" customWidth="1" outlineLevel="1"/>
    <col min="16" max="16" width="12.140625" style="129" hidden="1" customWidth="1" outlineLevel="1"/>
    <col min="17" max="17" width="11.57421875" style="129" hidden="1" customWidth="1" outlineLevel="1"/>
    <col min="18" max="18" width="14.00390625" style="129" hidden="1" customWidth="1" outlineLevel="1"/>
    <col min="19" max="19" width="4.140625" style="129" hidden="1" customWidth="1" outlineLevel="1"/>
    <col min="20" max="20" width="10.7109375" style="129" hidden="1" customWidth="1" outlineLevel="1"/>
    <col min="21" max="21" width="14.57421875" style="129" hidden="1" customWidth="1" outlineLevel="1"/>
    <col min="22" max="22" width="12.8515625" style="129" hidden="1" customWidth="1" outlineLevel="1"/>
    <col min="23" max="23" width="16.421875" style="129" hidden="1" customWidth="1" outlineLevel="1"/>
    <col min="24" max="24" width="9.140625" style="129" hidden="1" customWidth="1" outlineLevel="1"/>
    <col min="25" max="30" width="14.00390625" style="129" hidden="1" customWidth="1" outlineLevel="1"/>
    <col min="31" max="31" width="14.00390625" style="129" customWidth="1" collapsed="1"/>
    <col min="32" max="33" width="14.00390625" style="129" customWidth="1"/>
    <col min="34" max="34" width="11.28125" style="129" customWidth="1"/>
    <col min="35" max="35" width="9.140625" style="45" customWidth="1"/>
    <col min="36" max="36" width="19.421875" style="45" customWidth="1"/>
    <col min="37" max="16384" width="9.140625" style="45" customWidth="1"/>
  </cols>
  <sheetData>
    <row r="1" spans="2:34" ht="15">
      <c r="B1" s="323" t="s">
        <v>10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</row>
    <row r="2" spans="3:6" ht="30.75" customHeight="1">
      <c r="C2" s="340"/>
      <c r="D2" s="340"/>
      <c r="E2" s="340"/>
      <c r="F2" s="340"/>
    </row>
    <row r="3" ht="15" customHeight="1">
      <c r="AH3" s="168" t="s">
        <v>9</v>
      </c>
    </row>
    <row r="4" spans="1:34" ht="29.25" customHeight="1">
      <c r="A4" s="325" t="s">
        <v>0</v>
      </c>
      <c r="B4" s="325" t="s">
        <v>12</v>
      </c>
      <c r="C4" s="325" t="s">
        <v>1</v>
      </c>
      <c r="D4" s="325"/>
      <c r="E4" s="325"/>
      <c r="F4" s="336" t="s">
        <v>61</v>
      </c>
      <c r="G4" s="339" t="s">
        <v>122</v>
      </c>
      <c r="H4" s="315"/>
      <c r="I4" s="315"/>
      <c r="J4" s="339" t="s">
        <v>125</v>
      </c>
      <c r="K4" s="315"/>
      <c r="L4" s="315"/>
      <c r="M4" s="339" t="s">
        <v>126</v>
      </c>
      <c r="N4" s="315"/>
      <c r="O4" s="315"/>
      <c r="P4" s="339" t="s">
        <v>128</v>
      </c>
      <c r="Q4" s="315"/>
      <c r="R4" s="315"/>
      <c r="S4" s="339" t="s">
        <v>131</v>
      </c>
      <c r="T4" s="315"/>
      <c r="U4" s="315"/>
      <c r="V4" s="339" t="s">
        <v>132</v>
      </c>
      <c r="W4" s="315"/>
      <c r="X4" s="315"/>
      <c r="Y4" s="339" t="s">
        <v>133</v>
      </c>
      <c r="Z4" s="315"/>
      <c r="AA4" s="315"/>
      <c r="AB4" s="339" t="s">
        <v>137</v>
      </c>
      <c r="AC4" s="315"/>
      <c r="AD4" s="315"/>
      <c r="AE4" s="339" t="s">
        <v>141</v>
      </c>
      <c r="AF4" s="315"/>
      <c r="AG4" s="315"/>
      <c r="AH4" s="320" t="s">
        <v>89</v>
      </c>
    </row>
    <row r="5" spans="1:34" ht="13.5" customHeight="1">
      <c r="A5" s="325"/>
      <c r="B5" s="325"/>
      <c r="C5" s="325" t="s">
        <v>2</v>
      </c>
      <c r="D5" s="325" t="s">
        <v>3</v>
      </c>
      <c r="E5" s="325" t="s">
        <v>4</v>
      </c>
      <c r="F5" s="337"/>
      <c r="G5" s="316" t="s">
        <v>5</v>
      </c>
      <c r="H5" s="317" t="s">
        <v>11</v>
      </c>
      <c r="I5" s="318"/>
      <c r="J5" s="316" t="s">
        <v>5</v>
      </c>
      <c r="K5" s="317" t="s">
        <v>11</v>
      </c>
      <c r="L5" s="318"/>
      <c r="M5" s="316" t="s">
        <v>5</v>
      </c>
      <c r="N5" s="317" t="s">
        <v>11</v>
      </c>
      <c r="O5" s="318"/>
      <c r="P5" s="316" t="s">
        <v>5</v>
      </c>
      <c r="Q5" s="317" t="s">
        <v>11</v>
      </c>
      <c r="R5" s="318"/>
      <c r="S5" s="316" t="s">
        <v>5</v>
      </c>
      <c r="T5" s="317" t="s">
        <v>11</v>
      </c>
      <c r="U5" s="318"/>
      <c r="V5" s="316" t="s">
        <v>5</v>
      </c>
      <c r="W5" s="317" t="s">
        <v>11</v>
      </c>
      <c r="X5" s="318"/>
      <c r="Y5" s="316" t="s">
        <v>5</v>
      </c>
      <c r="Z5" s="317" t="s">
        <v>11</v>
      </c>
      <c r="AA5" s="318"/>
      <c r="AB5" s="316" t="s">
        <v>5</v>
      </c>
      <c r="AC5" s="317" t="s">
        <v>11</v>
      </c>
      <c r="AD5" s="318"/>
      <c r="AE5" s="316" t="s">
        <v>5</v>
      </c>
      <c r="AF5" s="317" t="s">
        <v>11</v>
      </c>
      <c r="AG5" s="318"/>
      <c r="AH5" s="321"/>
    </row>
    <row r="6" spans="1:34" ht="60">
      <c r="A6" s="325"/>
      <c r="B6" s="325"/>
      <c r="C6" s="325"/>
      <c r="D6" s="325"/>
      <c r="E6" s="325"/>
      <c r="F6" s="338"/>
      <c r="G6" s="316"/>
      <c r="H6" s="133" t="s">
        <v>6</v>
      </c>
      <c r="I6" s="133" t="s">
        <v>7</v>
      </c>
      <c r="J6" s="316"/>
      <c r="K6" s="133" t="s">
        <v>6</v>
      </c>
      <c r="L6" s="133" t="s">
        <v>7</v>
      </c>
      <c r="M6" s="316"/>
      <c r="N6" s="133" t="s">
        <v>6</v>
      </c>
      <c r="O6" s="133" t="s">
        <v>7</v>
      </c>
      <c r="P6" s="316"/>
      <c r="Q6" s="133" t="s">
        <v>6</v>
      </c>
      <c r="R6" s="133" t="s">
        <v>7</v>
      </c>
      <c r="S6" s="316"/>
      <c r="T6" s="133" t="s">
        <v>6</v>
      </c>
      <c r="U6" s="133" t="s">
        <v>7</v>
      </c>
      <c r="V6" s="316"/>
      <c r="W6" s="133" t="s">
        <v>6</v>
      </c>
      <c r="X6" s="133" t="s">
        <v>7</v>
      </c>
      <c r="Y6" s="316"/>
      <c r="Z6" s="133" t="s">
        <v>6</v>
      </c>
      <c r="AA6" s="133" t="s">
        <v>7</v>
      </c>
      <c r="AB6" s="316"/>
      <c r="AC6" s="133" t="s">
        <v>6</v>
      </c>
      <c r="AD6" s="133" t="s">
        <v>7</v>
      </c>
      <c r="AE6" s="316"/>
      <c r="AF6" s="133" t="s">
        <v>6</v>
      </c>
      <c r="AG6" s="133" t="s">
        <v>7</v>
      </c>
      <c r="AH6" s="322"/>
    </row>
    <row r="7" spans="1:34" ht="15">
      <c r="A7" s="118">
        <v>1</v>
      </c>
      <c r="B7" s="152" t="s">
        <v>85</v>
      </c>
      <c r="C7" s="166" t="s">
        <v>21</v>
      </c>
      <c r="D7" s="119">
        <v>22</v>
      </c>
      <c r="E7" s="118"/>
      <c r="F7" s="118">
        <v>80</v>
      </c>
      <c r="G7" s="169">
        <f aca="true" t="shared" si="0" ref="G7:G20">SUM(H7:I7)</f>
        <v>1716.6999999999998</v>
      </c>
      <c r="H7" s="85">
        <v>1239.6</v>
      </c>
      <c r="I7" s="85">
        <v>477.1</v>
      </c>
      <c r="J7" s="85">
        <f aca="true" t="shared" si="1" ref="J7:J24">SUM(K7:L7)</f>
        <v>1716.8000000000002</v>
      </c>
      <c r="K7" s="169">
        <v>1268.7</v>
      </c>
      <c r="L7" s="169">
        <v>448.1</v>
      </c>
      <c r="M7" s="85">
        <f aca="true" t="shared" si="2" ref="M7:M24">SUM(N7:O7)</f>
        <v>1747</v>
      </c>
      <c r="N7" s="169">
        <v>1304</v>
      </c>
      <c r="O7" s="169">
        <v>443</v>
      </c>
      <c r="P7" s="85">
        <f aca="true" t="shared" si="3" ref="P7:P24">SUM(Q7:R7)</f>
        <v>1798.9</v>
      </c>
      <c r="Q7" s="169">
        <v>1353.2</v>
      </c>
      <c r="R7" s="169">
        <v>445.7</v>
      </c>
      <c r="S7" s="210">
        <f aca="true" t="shared" si="4" ref="S7:S24">SUM(T7:U7)</f>
        <v>1823.2</v>
      </c>
      <c r="T7" s="169">
        <v>1379.5</v>
      </c>
      <c r="U7" s="169">
        <v>443.7</v>
      </c>
      <c r="V7" s="210">
        <f>W7+X7</f>
        <v>1831.7</v>
      </c>
      <c r="W7" s="227">
        <v>1388</v>
      </c>
      <c r="X7" s="227">
        <v>443.7</v>
      </c>
      <c r="Y7" s="85">
        <f>Z7+AA7</f>
        <v>1877</v>
      </c>
      <c r="Z7" s="227">
        <v>1435.3</v>
      </c>
      <c r="AA7" s="227">
        <v>441.7</v>
      </c>
      <c r="AB7" s="85">
        <f>AC7+AD7</f>
        <v>1901.7</v>
      </c>
      <c r="AC7" s="227">
        <v>1460</v>
      </c>
      <c r="AD7" s="227">
        <v>441.7</v>
      </c>
      <c r="AE7" s="85">
        <f>AF7+AG7</f>
        <v>1907.4</v>
      </c>
      <c r="AF7" s="227">
        <v>1468.8</v>
      </c>
      <c r="AG7" s="227">
        <v>438.6</v>
      </c>
      <c r="AH7" s="224">
        <f>AE7/F7</f>
        <v>23.8425</v>
      </c>
    </row>
    <row r="8" spans="1:34" ht="15">
      <c r="A8" s="118">
        <f>A7+1</f>
        <v>2</v>
      </c>
      <c r="B8" s="152" t="s">
        <v>85</v>
      </c>
      <c r="C8" s="166" t="s">
        <v>86</v>
      </c>
      <c r="D8" s="119">
        <v>9</v>
      </c>
      <c r="E8" s="118"/>
      <c r="F8" s="118">
        <v>52</v>
      </c>
      <c r="G8" s="169">
        <f t="shared" si="0"/>
        <v>1037.2</v>
      </c>
      <c r="H8" s="85">
        <v>619.2</v>
      </c>
      <c r="I8" s="85">
        <v>418</v>
      </c>
      <c r="J8" s="85">
        <f t="shared" si="1"/>
        <v>1089</v>
      </c>
      <c r="K8" s="169">
        <v>671</v>
      </c>
      <c r="L8" s="169">
        <v>418</v>
      </c>
      <c r="M8" s="85">
        <f t="shared" si="2"/>
        <v>1110.2</v>
      </c>
      <c r="N8" s="169">
        <v>693.9</v>
      </c>
      <c r="O8" s="169">
        <v>416.3</v>
      </c>
      <c r="P8" s="85">
        <f t="shared" si="3"/>
        <v>1121.4</v>
      </c>
      <c r="Q8" s="169">
        <v>705.1</v>
      </c>
      <c r="R8" s="169">
        <v>416.3</v>
      </c>
      <c r="S8" s="85">
        <f t="shared" si="4"/>
        <v>1153.1</v>
      </c>
      <c r="T8" s="169">
        <v>736.8</v>
      </c>
      <c r="U8" s="169">
        <v>416.3</v>
      </c>
      <c r="V8" s="169">
        <f aca="true" t="shared" si="5" ref="V8:V24">W8+X8</f>
        <v>1149.1</v>
      </c>
      <c r="W8" s="227">
        <v>734.8</v>
      </c>
      <c r="X8" s="227">
        <v>414.3</v>
      </c>
      <c r="Y8" s="85">
        <f aca="true" t="shared" si="6" ref="Y8:Y24">Z8+AA8</f>
        <v>1164.6</v>
      </c>
      <c r="Z8" s="227">
        <v>750.3</v>
      </c>
      <c r="AA8" s="227">
        <v>414.3</v>
      </c>
      <c r="AB8" s="85">
        <f aca="true" t="shared" si="7" ref="AB8:AB24">AC8+AD8</f>
        <v>1182.4</v>
      </c>
      <c r="AC8" s="227">
        <v>768.1</v>
      </c>
      <c r="AD8" s="227">
        <v>414.3</v>
      </c>
      <c r="AE8" s="85">
        <f aca="true" t="shared" si="8" ref="AE8:AE24">AF8+AG8</f>
        <v>1208</v>
      </c>
      <c r="AF8" s="227">
        <v>793.7</v>
      </c>
      <c r="AG8" s="227">
        <v>414.3</v>
      </c>
      <c r="AH8" s="256">
        <f aca="true" t="shared" si="9" ref="AH8:AH24">AE8/F8</f>
        <v>23.23076923076923</v>
      </c>
    </row>
    <row r="9" spans="1:34" ht="15">
      <c r="A9" s="118">
        <f aca="true" t="shared" si="10" ref="A9:A23">A8+1</f>
        <v>3</v>
      </c>
      <c r="B9" s="152" t="s">
        <v>85</v>
      </c>
      <c r="C9" s="211" t="s">
        <v>16</v>
      </c>
      <c r="D9" s="119">
        <v>23</v>
      </c>
      <c r="E9" s="47" t="s">
        <v>17</v>
      </c>
      <c r="F9" s="119">
        <v>109</v>
      </c>
      <c r="G9" s="169">
        <f t="shared" si="0"/>
        <v>469.2</v>
      </c>
      <c r="H9" s="85">
        <v>469.2</v>
      </c>
      <c r="I9" s="85">
        <v>0</v>
      </c>
      <c r="J9" s="85">
        <f t="shared" si="1"/>
        <v>658.4</v>
      </c>
      <c r="K9" s="85">
        <v>590.6</v>
      </c>
      <c r="L9" s="85">
        <v>67.8</v>
      </c>
      <c r="M9" s="85">
        <f t="shared" si="2"/>
        <v>602.6</v>
      </c>
      <c r="N9" s="85">
        <v>585</v>
      </c>
      <c r="O9" s="85">
        <v>17.6</v>
      </c>
      <c r="P9" s="85">
        <f t="shared" si="3"/>
        <v>602.6</v>
      </c>
      <c r="Q9" s="85">
        <v>588.1</v>
      </c>
      <c r="R9" s="85">
        <v>14.5</v>
      </c>
      <c r="S9" s="85">
        <f t="shared" si="4"/>
        <v>677.2</v>
      </c>
      <c r="T9" s="85">
        <v>664.7</v>
      </c>
      <c r="U9" s="85">
        <v>12.5</v>
      </c>
      <c r="V9" s="169">
        <f t="shared" si="5"/>
        <v>656</v>
      </c>
      <c r="W9" s="241">
        <v>646.5</v>
      </c>
      <c r="X9" s="241">
        <v>9.5</v>
      </c>
      <c r="Y9" s="85">
        <f t="shared" si="6"/>
        <v>705.4</v>
      </c>
      <c r="Z9" s="241">
        <v>696.4</v>
      </c>
      <c r="AA9" s="241">
        <v>9</v>
      </c>
      <c r="AB9" s="85">
        <f t="shared" si="7"/>
        <v>744.1999999999999</v>
      </c>
      <c r="AC9" s="241">
        <v>736.4</v>
      </c>
      <c r="AD9" s="241">
        <v>7.8</v>
      </c>
      <c r="AE9" s="85">
        <f t="shared" si="8"/>
        <v>765.0999999999999</v>
      </c>
      <c r="AF9" s="241">
        <v>757.3</v>
      </c>
      <c r="AG9" s="241">
        <v>7.8</v>
      </c>
      <c r="AH9" s="256">
        <f t="shared" si="9"/>
        <v>7.019266055045871</v>
      </c>
    </row>
    <row r="10" spans="1:34" ht="15">
      <c r="A10" s="118">
        <f t="shared" si="10"/>
        <v>4</v>
      </c>
      <c r="B10" s="152" t="s">
        <v>85</v>
      </c>
      <c r="C10" s="166" t="s">
        <v>21</v>
      </c>
      <c r="D10" s="119">
        <v>26</v>
      </c>
      <c r="E10" s="118"/>
      <c r="F10" s="118">
        <v>42</v>
      </c>
      <c r="G10" s="169">
        <f t="shared" si="0"/>
        <v>501</v>
      </c>
      <c r="H10" s="85">
        <v>501</v>
      </c>
      <c r="I10" s="85">
        <v>0</v>
      </c>
      <c r="J10" s="85">
        <f t="shared" si="1"/>
        <v>583.4000000000001</v>
      </c>
      <c r="K10" s="169">
        <v>553.2</v>
      </c>
      <c r="L10" s="169">
        <v>30.2</v>
      </c>
      <c r="M10" s="85">
        <f t="shared" si="2"/>
        <v>604.8</v>
      </c>
      <c r="N10" s="169">
        <v>593.4</v>
      </c>
      <c r="O10" s="169">
        <v>11.4</v>
      </c>
      <c r="P10" s="85">
        <f t="shared" si="3"/>
        <v>639.2</v>
      </c>
      <c r="Q10" s="169">
        <v>629.2</v>
      </c>
      <c r="R10" s="169">
        <v>10</v>
      </c>
      <c r="S10" s="85">
        <f t="shared" si="4"/>
        <v>648.6</v>
      </c>
      <c r="T10" s="169">
        <v>641</v>
      </c>
      <c r="U10" s="169">
        <v>7.6</v>
      </c>
      <c r="V10" s="169">
        <f t="shared" si="5"/>
        <v>670.9</v>
      </c>
      <c r="W10" s="227">
        <v>663.6</v>
      </c>
      <c r="X10" s="227">
        <v>7.3</v>
      </c>
      <c r="Y10" s="85">
        <f t="shared" si="6"/>
        <v>669.1</v>
      </c>
      <c r="Z10" s="227">
        <v>663</v>
      </c>
      <c r="AA10" s="227">
        <v>6.1</v>
      </c>
      <c r="AB10" s="85">
        <f t="shared" si="7"/>
        <v>704.6</v>
      </c>
      <c r="AC10" s="227">
        <v>698.7</v>
      </c>
      <c r="AD10" s="227">
        <v>5.9</v>
      </c>
      <c r="AE10" s="85">
        <f t="shared" si="8"/>
        <v>727.4</v>
      </c>
      <c r="AF10" s="227">
        <v>721.6</v>
      </c>
      <c r="AG10" s="227">
        <v>5.8</v>
      </c>
      <c r="AH10" s="256">
        <f t="shared" si="9"/>
        <v>17.31904761904762</v>
      </c>
    </row>
    <row r="11" spans="1:34" ht="15">
      <c r="A11" s="118">
        <f t="shared" si="10"/>
        <v>5</v>
      </c>
      <c r="B11" s="152" t="s">
        <v>85</v>
      </c>
      <c r="C11" s="166" t="s">
        <v>47</v>
      </c>
      <c r="D11" s="119">
        <v>13</v>
      </c>
      <c r="E11" s="118"/>
      <c r="F11" s="118">
        <v>23</v>
      </c>
      <c r="G11" s="169">
        <f t="shared" si="0"/>
        <v>607.5</v>
      </c>
      <c r="H11" s="85">
        <v>386.3</v>
      </c>
      <c r="I11" s="85">
        <v>221.2</v>
      </c>
      <c r="J11" s="85">
        <f t="shared" si="1"/>
        <v>579.8</v>
      </c>
      <c r="K11" s="169">
        <v>371</v>
      </c>
      <c r="L11" s="169">
        <v>208.8</v>
      </c>
      <c r="M11" s="85">
        <f t="shared" si="2"/>
        <v>558</v>
      </c>
      <c r="N11" s="169">
        <v>354.2</v>
      </c>
      <c r="O11" s="169">
        <v>203.8</v>
      </c>
      <c r="P11" s="85">
        <f t="shared" si="3"/>
        <v>567.4</v>
      </c>
      <c r="Q11" s="169">
        <v>365.5</v>
      </c>
      <c r="R11" s="169">
        <v>201.9</v>
      </c>
      <c r="S11" s="85">
        <f t="shared" si="4"/>
        <v>533.3</v>
      </c>
      <c r="T11" s="169">
        <v>333.2</v>
      </c>
      <c r="U11" s="169">
        <v>200.1</v>
      </c>
      <c r="V11" s="169">
        <f t="shared" si="5"/>
        <v>538</v>
      </c>
      <c r="W11" s="227">
        <v>339.7</v>
      </c>
      <c r="X11" s="227">
        <v>198.3</v>
      </c>
      <c r="Y11" s="85">
        <f t="shared" si="6"/>
        <v>537.8</v>
      </c>
      <c r="Z11" s="227">
        <v>341.1</v>
      </c>
      <c r="AA11" s="227">
        <v>196.7</v>
      </c>
      <c r="AB11" s="85">
        <f t="shared" si="7"/>
        <v>540.4</v>
      </c>
      <c r="AC11" s="227">
        <v>345.3</v>
      </c>
      <c r="AD11" s="227">
        <v>195.1</v>
      </c>
      <c r="AE11" s="85"/>
      <c r="AF11" s="341" t="s">
        <v>143</v>
      </c>
      <c r="AG11" s="342"/>
      <c r="AH11" s="256"/>
    </row>
    <row r="12" spans="1:34" ht="15">
      <c r="A12" s="118">
        <f t="shared" si="10"/>
        <v>6</v>
      </c>
      <c r="B12" s="152" t="s">
        <v>85</v>
      </c>
      <c r="C12" s="152" t="s">
        <v>71</v>
      </c>
      <c r="D12" s="118">
        <v>43</v>
      </c>
      <c r="E12" s="118"/>
      <c r="F12" s="118">
        <v>35</v>
      </c>
      <c r="G12" s="169">
        <f t="shared" si="0"/>
        <v>373.7</v>
      </c>
      <c r="H12" s="85">
        <v>253.1</v>
      </c>
      <c r="I12" s="85">
        <v>120.6</v>
      </c>
      <c r="J12" s="85">
        <f t="shared" si="1"/>
        <v>378.20000000000005</v>
      </c>
      <c r="K12" s="169">
        <v>257.6</v>
      </c>
      <c r="L12" s="169">
        <v>120.6</v>
      </c>
      <c r="M12" s="85">
        <f t="shared" si="2"/>
        <v>360</v>
      </c>
      <c r="N12" s="169">
        <v>239.4</v>
      </c>
      <c r="O12" s="169">
        <v>120.6</v>
      </c>
      <c r="P12" s="85">
        <f t="shared" si="3"/>
        <v>362.7</v>
      </c>
      <c r="Q12" s="169">
        <v>242.1</v>
      </c>
      <c r="R12" s="169">
        <v>120.6</v>
      </c>
      <c r="S12" s="85">
        <f t="shared" si="4"/>
        <v>368.7</v>
      </c>
      <c r="T12" s="169">
        <v>248.1</v>
      </c>
      <c r="U12" s="169">
        <v>120.6</v>
      </c>
      <c r="V12" s="169">
        <f t="shared" si="5"/>
        <v>376.9</v>
      </c>
      <c r="W12" s="227">
        <v>256.3</v>
      </c>
      <c r="X12" s="227">
        <v>120.6</v>
      </c>
      <c r="Y12" s="85">
        <f t="shared" si="6"/>
        <v>388</v>
      </c>
      <c r="Z12" s="227">
        <v>267.4</v>
      </c>
      <c r="AA12" s="227">
        <v>120.6</v>
      </c>
      <c r="AB12" s="85">
        <f t="shared" si="7"/>
        <v>397.20000000000005</v>
      </c>
      <c r="AC12" s="227">
        <v>276.6</v>
      </c>
      <c r="AD12" s="227">
        <v>120.6</v>
      </c>
      <c r="AE12" s="85">
        <f t="shared" si="8"/>
        <v>392.5</v>
      </c>
      <c r="AF12" s="227">
        <v>271.9</v>
      </c>
      <c r="AG12" s="227">
        <v>120.6</v>
      </c>
      <c r="AH12" s="256">
        <f t="shared" si="9"/>
        <v>11.214285714285714</v>
      </c>
    </row>
    <row r="13" spans="1:34" ht="15">
      <c r="A13" s="118">
        <f t="shared" si="10"/>
        <v>7</v>
      </c>
      <c r="B13" s="152" t="s">
        <v>85</v>
      </c>
      <c r="C13" s="152" t="s">
        <v>88</v>
      </c>
      <c r="D13" s="118">
        <v>15</v>
      </c>
      <c r="E13" s="118"/>
      <c r="F13" s="118">
        <v>41</v>
      </c>
      <c r="G13" s="169">
        <f t="shared" si="0"/>
        <v>256.7</v>
      </c>
      <c r="H13" s="85">
        <v>240.3</v>
      </c>
      <c r="I13" s="85">
        <v>16.4</v>
      </c>
      <c r="J13" s="85">
        <f t="shared" si="1"/>
        <v>253.9</v>
      </c>
      <c r="K13" s="169">
        <v>237.6</v>
      </c>
      <c r="L13" s="169">
        <v>16.3</v>
      </c>
      <c r="M13" s="85">
        <f t="shared" si="2"/>
        <v>255.60000000000002</v>
      </c>
      <c r="N13" s="169">
        <v>239.3</v>
      </c>
      <c r="O13" s="169">
        <v>16.3</v>
      </c>
      <c r="P13" s="85">
        <f t="shared" si="3"/>
        <v>261</v>
      </c>
      <c r="Q13" s="169">
        <v>244.7</v>
      </c>
      <c r="R13" s="169">
        <v>16.3</v>
      </c>
      <c r="S13" s="85">
        <f t="shared" si="4"/>
        <v>280.3</v>
      </c>
      <c r="T13" s="169">
        <v>264</v>
      </c>
      <c r="U13" s="169">
        <v>16.3</v>
      </c>
      <c r="V13" s="169">
        <f t="shared" si="5"/>
        <v>259.4</v>
      </c>
      <c r="W13" s="227">
        <v>243.2</v>
      </c>
      <c r="X13" s="227">
        <v>16.2</v>
      </c>
      <c r="Y13" s="85">
        <f t="shared" si="6"/>
        <v>287.40000000000003</v>
      </c>
      <c r="Z13" s="227">
        <v>271.3</v>
      </c>
      <c r="AA13" s="227">
        <v>16.1</v>
      </c>
      <c r="AB13" s="85">
        <f t="shared" si="7"/>
        <v>287</v>
      </c>
      <c r="AC13" s="227">
        <v>270.9</v>
      </c>
      <c r="AD13" s="227">
        <v>16.1</v>
      </c>
      <c r="AE13" s="85">
        <f t="shared" si="8"/>
        <v>280.70000000000005</v>
      </c>
      <c r="AF13" s="227">
        <v>264.6</v>
      </c>
      <c r="AG13" s="227">
        <v>16.1</v>
      </c>
      <c r="AH13" s="256">
        <f t="shared" si="9"/>
        <v>6.846341463414635</v>
      </c>
    </row>
    <row r="14" spans="1:34" ht="15">
      <c r="A14" s="118">
        <f t="shared" si="10"/>
        <v>8</v>
      </c>
      <c r="B14" s="152" t="s">
        <v>85</v>
      </c>
      <c r="C14" s="152" t="s">
        <v>87</v>
      </c>
      <c r="D14" s="118">
        <v>48</v>
      </c>
      <c r="E14" s="118" t="s">
        <v>18</v>
      </c>
      <c r="F14" s="118">
        <v>12</v>
      </c>
      <c r="G14" s="169">
        <f t="shared" si="0"/>
        <v>224.3</v>
      </c>
      <c r="H14" s="85">
        <v>224.3</v>
      </c>
      <c r="I14" s="85">
        <v>0</v>
      </c>
      <c r="J14" s="85">
        <f t="shared" si="1"/>
        <v>237.1</v>
      </c>
      <c r="K14" s="169">
        <v>228.9</v>
      </c>
      <c r="L14" s="169">
        <v>8.2</v>
      </c>
      <c r="M14" s="85">
        <f t="shared" si="2"/>
        <v>249.9</v>
      </c>
      <c r="N14" s="169">
        <v>245.4</v>
      </c>
      <c r="O14" s="169">
        <v>4.5</v>
      </c>
      <c r="P14" s="85">
        <f t="shared" si="3"/>
        <v>241.1</v>
      </c>
      <c r="Q14" s="169">
        <v>238.4</v>
      </c>
      <c r="R14" s="169">
        <v>2.7</v>
      </c>
      <c r="S14" s="85">
        <f t="shared" si="4"/>
        <v>250.3</v>
      </c>
      <c r="T14" s="169">
        <v>247.8</v>
      </c>
      <c r="U14" s="169">
        <v>2.5</v>
      </c>
      <c r="V14" s="169">
        <f t="shared" si="5"/>
        <v>199.70000000000002</v>
      </c>
      <c r="W14" s="227">
        <v>197.4</v>
      </c>
      <c r="X14" s="227">
        <v>2.3</v>
      </c>
      <c r="Y14" s="85">
        <f t="shared" si="6"/>
        <v>213.20000000000002</v>
      </c>
      <c r="Z14" s="227">
        <v>210.9</v>
      </c>
      <c r="AA14" s="227">
        <v>2.3</v>
      </c>
      <c r="AB14" s="85">
        <f t="shared" si="7"/>
        <v>217.3</v>
      </c>
      <c r="AC14" s="227">
        <v>215</v>
      </c>
      <c r="AD14" s="227">
        <v>2.3</v>
      </c>
      <c r="AE14" s="85">
        <f t="shared" si="8"/>
        <v>221</v>
      </c>
      <c r="AF14" s="227">
        <v>218.8</v>
      </c>
      <c r="AG14" s="227">
        <v>2.2</v>
      </c>
      <c r="AH14" s="256">
        <f t="shared" si="9"/>
        <v>18.416666666666668</v>
      </c>
    </row>
    <row r="15" spans="1:34" ht="15">
      <c r="A15" s="118">
        <f t="shared" si="10"/>
        <v>9</v>
      </c>
      <c r="B15" s="152" t="s">
        <v>85</v>
      </c>
      <c r="C15" s="152" t="s">
        <v>71</v>
      </c>
      <c r="D15" s="118">
        <v>37</v>
      </c>
      <c r="E15" s="118" t="s">
        <v>17</v>
      </c>
      <c r="F15" s="118">
        <v>21</v>
      </c>
      <c r="G15" s="169">
        <f t="shared" si="0"/>
        <v>325.79999999999995</v>
      </c>
      <c r="H15" s="85">
        <v>108.6</v>
      </c>
      <c r="I15" s="85">
        <v>217.2</v>
      </c>
      <c r="J15" s="85">
        <f t="shared" si="1"/>
        <v>383.7</v>
      </c>
      <c r="K15" s="169">
        <v>118</v>
      </c>
      <c r="L15" s="169">
        <v>265.7</v>
      </c>
      <c r="M15" s="85">
        <f t="shared" si="2"/>
        <v>288.1</v>
      </c>
      <c r="N15" s="169">
        <v>116.3</v>
      </c>
      <c r="O15" s="169">
        <v>171.8</v>
      </c>
      <c r="P15" s="85">
        <f t="shared" si="3"/>
        <v>216.8</v>
      </c>
      <c r="Q15" s="169">
        <v>123.7</v>
      </c>
      <c r="R15" s="169">
        <v>93.1</v>
      </c>
      <c r="S15" s="85">
        <f t="shared" si="4"/>
        <v>222.1</v>
      </c>
      <c r="T15" s="169">
        <v>129</v>
      </c>
      <c r="U15" s="169">
        <v>93.1</v>
      </c>
      <c r="V15" s="169">
        <f t="shared" si="5"/>
        <v>161.8</v>
      </c>
      <c r="W15" s="227">
        <v>74.5</v>
      </c>
      <c r="X15" s="227">
        <v>87.3</v>
      </c>
      <c r="Y15" s="85">
        <f t="shared" si="6"/>
        <v>152.3</v>
      </c>
      <c r="Z15" s="227">
        <v>82.3</v>
      </c>
      <c r="AA15" s="227">
        <v>70</v>
      </c>
      <c r="AB15" s="85">
        <f t="shared" si="7"/>
        <v>157.8</v>
      </c>
      <c r="AC15" s="227">
        <v>87.8</v>
      </c>
      <c r="AD15" s="227">
        <v>70</v>
      </c>
      <c r="AE15" s="85">
        <f t="shared" si="8"/>
        <v>149.3</v>
      </c>
      <c r="AF15" s="227">
        <v>79.8</v>
      </c>
      <c r="AG15" s="227">
        <v>69.5</v>
      </c>
      <c r="AH15" s="256">
        <f t="shared" si="9"/>
        <v>7.10952380952381</v>
      </c>
    </row>
    <row r="16" spans="1:34" ht="15">
      <c r="A16" s="118">
        <f t="shared" si="10"/>
        <v>10</v>
      </c>
      <c r="B16" s="152" t="s">
        <v>85</v>
      </c>
      <c r="C16" s="211" t="s">
        <v>19</v>
      </c>
      <c r="D16" s="119">
        <v>22</v>
      </c>
      <c r="E16" s="47"/>
      <c r="F16" s="119">
        <v>48</v>
      </c>
      <c r="G16" s="169">
        <f t="shared" si="0"/>
        <v>191.6</v>
      </c>
      <c r="H16" s="85">
        <v>191.6</v>
      </c>
      <c r="I16" s="85">
        <v>0</v>
      </c>
      <c r="J16" s="85">
        <f t="shared" si="1"/>
        <v>187.6</v>
      </c>
      <c r="K16" s="85">
        <v>187.6</v>
      </c>
      <c r="L16" s="85">
        <v>0</v>
      </c>
      <c r="M16" s="85">
        <f t="shared" si="2"/>
        <v>202.5</v>
      </c>
      <c r="N16" s="85">
        <v>202.5</v>
      </c>
      <c r="O16" s="85">
        <v>0</v>
      </c>
      <c r="P16" s="85">
        <f t="shared" si="3"/>
        <v>198.2</v>
      </c>
      <c r="Q16" s="85">
        <v>198.2</v>
      </c>
      <c r="R16" s="85">
        <v>0</v>
      </c>
      <c r="S16" s="85">
        <f t="shared" si="4"/>
        <v>209</v>
      </c>
      <c r="T16" s="85">
        <v>209</v>
      </c>
      <c r="U16" s="85">
        <v>0</v>
      </c>
      <c r="V16" s="169">
        <f t="shared" si="5"/>
        <v>180.7</v>
      </c>
      <c r="W16" s="241">
        <v>180.7</v>
      </c>
      <c r="X16" s="241">
        <v>0</v>
      </c>
      <c r="Y16" s="85">
        <f t="shared" si="6"/>
        <v>157.6</v>
      </c>
      <c r="Z16" s="241">
        <v>157.6</v>
      </c>
      <c r="AA16" s="241">
        <v>0</v>
      </c>
      <c r="AB16" s="85">
        <f t="shared" si="7"/>
        <v>174.3</v>
      </c>
      <c r="AC16" s="241">
        <v>174.3</v>
      </c>
      <c r="AD16" s="241">
        <v>0</v>
      </c>
      <c r="AE16" s="85">
        <f t="shared" si="8"/>
        <v>163.1</v>
      </c>
      <c r="AF16" s="241">
        <v>163.1</v>
      </c>
      <c r="AG16" s="241">
        <v>0</v>
      </c>
      <c r="AH16" s="256">
        <f t="shared" si="9"/>
        <v>3.3979166666666667</v>
      </c>
    </row>
    <row r="17" spans="1:34" ht="15">
      <c r="A17" s="118">
        <f t="shared" si="10"/>
        <v>11</v>
      </c>
      <c r="B17" s="152" t="s">
        <v>85</v>
      </c>
      <c r="C17" s="152" t="s">
        <v>79</v>
      </c>
      <c r="D17" s="118">
        <v>33</v>
      </c>
      <c r="E17" s="118"/>
      <c r="F17" s="118">
        <v>16</v>
      </c>
      <c r="G17" s="169">
        <f t="shared" si="0"/>
        <v>181.4</v>
      </c>
      <c r="H17" s="85">
        <v>129.3</v>
      </c>
      <c r="I17" s="85">
        <v>52.1</v>
      </c>
      <c r="J17" s="85">
        <f t="shared" si="1"/>
        <v>158.7</v>
      </c>
      <c r="K17" s="169">
        <v>113.9</v>
      </c>
      <c r="L17" s="169">
        <v>44.8</v>
      </c>
      <c r="M17" s="85">
        <f t="shared" si="2"/>
        <v>152.7</v>
      </c>
      <c r="N17" s="169">
        <v>112.5</v>
      </c>
      <c r="O17" s="169">
        <v>40.2</v>
      </c>
      <c r="P17" s="85">
        <f t="shared" si="3"/>
        <v>155.4</v>
      </c>
      <c r="Q17" s="169">
        <v>115.2</v>
      </c>
      <c r="R17" s="169">
        <v>40.2</v>
      </c>
      <c r="S17" s="85">
        <f t="shared" si="4"/>
        <v>160</v>
      </c>
      <c r="T17" s="169">
        <v>122.4</v>
      </c>
      <c r="U17" s="169">
        <v>37.6</v>
      </c>
      <c r="V17" s="169">
        <f t="shared" si="5"/>
        <v>167</v>
      </c>
      <c r="W17" s="227">
        <v>129.4</v>
      </c>
      <c r="X17" s="227">
        <v>37.6</v>
      </c>
      <c r="Y17" s="85">
        <f t="shared" si="6"/>
        <v>152.6</v>
      </c>
      <c r="Z17" s="227">
        <v>126.3</v>
      </c>
      <c r="AA17" s="227">
        <v>26.3</v>
      </c>
      <c r="AB17" s="85">
        <f t="shared" si="7"/>
        <v>163.4</v>
      </c>
      <c r="AC17" s="227">
        <v>137.1</v>
      </c>
      <c r="AD17" s="227">
        <v>26.3</v>
      </c>
      <c r="AE17" s="85">
        <f t="shared" si="8"/>
        <v>159.6</v>
      </c>
      <c r="AF17" s="227">
        <v>122.8</v>
      </c>
      <c r="AG17" s="227">
        <v>36.8</v>
      </c>
      <c r="AH17" s="256">
        <f t="shared" si="9"/>
        <v>9.975</v>
      </c>
    </row>
    <row r="18" spans="1:34" ht="15">
      <c r="A18" s="118">
        <f t="shared" si="10"/>
        <v>12</v>
      </c>
      <c r="B18" s="152" t="s">
        <v>85</v>
      </c>
      <c r="C18" s="153" t="s">
        <v>43</v>
      </c>
      <c r="D18" s="119">
        <v>17</v>
      </c>
      <c r="E18" s="119" t="s">
        <v>18</v>
      </c>
      <c r="F18" s="119">
        <v>40</v>
      </c>
      <c r="G18" s="169">
        <f t="shared" si="0"/>
        <v>153.4</v>
      </c>
      <c r="H18" s="85">
        <v>153.4</v>
      </c>
      <c r="I18" s="85">
        <v>0</v>
      </c>
      <c r="J18" s="85">
        <f t="shared" si="1"/>
        <v>137</v>
      </c>
      <c r="K18" s="85">
        <v>137</v>
      </c>
      <c r="L18" s="85">
        <v>0</v>
      </c>
      <c r="M18" s="85">
        <f t="shared" si="2"/>
        <v>144.4</v>
      </c>
      <c r="N18" s="85">
        <v>144.4</v>
      </c>
      <c r="O18" s="85">
        <v>0</v>
      </c>
      <c r="P18" s="85">
        <f t="shared" si="3"/>
        <v>147.5</v>
      </c>
      <c r="Q18" s="85">
        <v>147.5</v>
      </c>
      <c r="R18" s="85">
        <v>0</v>
      </c>
      <c r="S18" s="85">
        <f t="shared" si="4"/>
        <v>157.6</v>
      </c>
      <c r="T18" s="85">
        <v>157.6</v>
      </c>
      <c r="U18" s="85">
        <v>0</v>
      </c>
      <c r="V18" s="169">
        <f t="shared" si="5"/>
        <v>161.5</v>
      </c>
      <c r="W18" s="241">
        <v>161.5</v>
      </c>
      <c r="X18" s="241">
        <v>0</v>
      </c>
      <c r="Y18" s="85">
        <f t="shared" si="6"/>
        <v>172.7</v>
      </c>
      <c r="Z18" s="241">
        <v>172.7</v>
      </c>
      <c r="AA18" s="241">
        <v>0</v>
      </c>
      <c r="AB18" s="85">
        <f t="shared" si="7"/>
        <v>191.7</v>
      </c>
      <c r="AC18" s="241">
        <v>191.7</v>
      </c>
      <c r="AD18" s="241">
        <v>0</v>
      </c>
      <c r="AE18" s="85">
        <f t="shared" si="8"/>
        <v>180.1</v>
      </c>
      <c r="AF18" s="241">
        <v>180.1</v>
      </c>
      <c r="AG18" s="241">
        <v>0</v>
      </c>
      <c r="AH18" s="256">
        <f t="shared" si="9"/>
        <v>4.5024999999999995</v>
      </c>
    </row>
    <row r="19" spans="1:34" ht="15">
      <c r="A19" s="118">
        <f t="shared" si="10"/>
        <v>13</v>
      </c>
      <c r="B19" s="152" t="s">
        <v>85</v>
      </c>
      <c r="C19" s="211" t="s">
        <v>30</v>
      </c>
      <c r="D19" s="119">
        <v>3</v>
      </c>
      <c r="E19" s="47" t="s">
        <v>17</v>
      </c>
      <c r="F19" s="119">
        <v>47</v>
      </c>
      <c r="G19" s="169">
        <f t="shared" si="0"/>
        <v>113</v>
      </c>
      <c r="H19" s="85">
        <v>113</v>
      </c>
      <c r="I19" s="85">
        <v>0</v>
      </c>
      <c r="J19" s="85">
        <f t="shared" si="1"/>
        <v>125</v>
      </c>
      <c r="K19" s="85">
        <v>125</v>
      </c>
      <c r="L19" s="85">
        <v>0</v>
      </c>
      <c r="M19" s="85">
        <f t="shared" si="2"/>
        <v>124.4</v>
      </c>
      <c r="N19" s="85">
        <v>124.4</v>
      </c>
      <c r="O19" s="85">
        <v>0</v>
      </c>
      <c r="P19" s="85">
        <f t="shared" si="3"/>
        <v>137.5</v>
      </c>
      <c r="Q19" s="85">
        <v>137.5</v>
      </c>
      <c r="R19" s="85">
        <v>0</v>
      </c>
      <c r="S19" s="85">
        <f t="shared" si="4"/>
        <v>121.5</v>
      </c>
      <c r="T19" s="85">
        <v>121.5</v>
      </c>
      <c r="U19" s="85">
        <v>0</v>
      </c>
      <c r="V19" s="169">
        <f t="shared" si="5"/>
        <v>92.6</v>
      </c>
      <c r="W19" s="241">
        <v>92.6</v>
      </c>
      <c r="X19" s="241">
        <v>0</v>
      </c>
      <c r="Y19" s="85">
        <f t="shared" si="6"/>
        <v>93.5</v>
      </c>
      <c r="Z19" s="241">
        <v>93.5</v>
      </c>
      <c r="AA19" s="241">
        <v>0</v>
      </c>
      <c r="AB19" s="85">
        <f t="shared" si="7"/>
        <v>101.3</v>
      </c>
      <c r="AC19" s="241">
        <v>101.3</v>
      </c>
      <c r="AD19" s="241">
        <v>0</v>
      </c>
      <c r="AE19" s="85">
        <f t="shared" si="8"/>
        <v>112.7</v>
      </c>
      <c r="AF19" s="241">
        <v>112.7</v>
      </c>
      <c r="AG19" s="241">
        <v>0</v>
      </c>
      <c r="AH19" s="256">
        <f t="shared" si="9"/>
        <v>2.3978723404255318</v>
      </c>
    </row>
    <row r="20" spans="1:221" s="124" customFormat="1" ht="15">
      <c r="A20" s="118">
        <f t="shared" si="10"/>
        <v>14</v>
      </c>
      <c r="B20" s="152" t="s">
        <v>85</v>
      </c>
      <c r="C20" s="152" t="s">
        <v>75</v>
      </c>
      <c r="D20" s="118">
        <v>1</v>
      </c>
      <c r="E20" s="118"/>
      <c r="F20" s="118">
        <v>12</v>
      </c>
      <c r="G20" s="169">
        <f t="shared" si="0"/>
        <v>101.69999999999999</v>
      </c>
      <c r="H20" s="85">
        <v>84.1</v>
      </c>
      <c r="I20" s="85">
        <v>17.6</v>
      </c>
      <c r="J20" s="85">
        <f t="shared" si="1"/>
        <v>98.80000000000001</v>
      </c>
      <c r="K20" s="169">
        <v>81.2</v>
      </c>
      <c r="L20" s="169">
        <v>17.6</v>
      </c>
      <c r="M20" s="85">
        <f t="shared" si="2"/>
        <v>99.69999999999999</v>
      </c>
      <c r="N20" s="169">
        <v>82.1</v>
      </c>
      <c r="O20" s="169">
        <v>17.6</v>
      </c>
      <c r="P20" s="85">
        <f t="shared" si="3"/>
        <v>102.30000000000001</v>
      </c>
      <c r="Q20" s="169">
        <v>84.7</v>
      </c>
      <c r="R20" s="169">
        <v>17.6</v>
      </c>
      <c r="S20" s="85">
        <f t="shared" si="4"/>
        <v>105.1</v>
      </c>
      <c r="T20" s="169">
        <v>87.5</v>
      </c>
      <c r="U20" s="169">
        <v>17.6</v>
      </c>
      <c r="V20" s="169">
        <f t="shared" si="5"/>
        <v>98.4</v>
      </c>
      <c r="W20" s="227">
        <v>85</v>
      </c>
      <c r="X20" s="227">
        <v>13.4</v>
      </c>
      <c r="Y20" s="85">
        <f t="shared" si="6"/>
        <v>93.89999999999999</v>
      </c>
      <c r="Z20" s="227">
        <v>82.3</v>
      </c>
      <c r="AA20" s="227">
        <v>11.6</v>
      </c>
      <c r="AB20" s="85">
        <f t="shared" si="7"/>
        <v>97.69999999999999</v>
      </c>
      <c r="AC20" s="227">
        <v>86.1</v>
      </c>
      <c r="AD20" s="227">
        <v>11.6</v>
      </c>
      <c r="AE20" s="85">
        <f t="shared" si="8"/>
        <v>101.6</v>
      </c>
      <c r="AF20" s="227">
        <v>90</v>
      </c>
      <c r="AG20" s="227">
        <v>11.6</v>
      </c>
      <c r="AH20" s="256">
        <f t="shared" si="9"/>
        <v>8.466666666666667</v>
      </c>
      <c r="AI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</row>
    <row r="21" spans="1:221" s="159" customFormat="1" ht="15">
      <c r="A21" s="118">
        <f t="shared" si="10"/>
        <v>15</v>
      </c>
      <c r="B21" s="154" t="s">
        <v>85</v>
      </c>
      <c r="C21" s="155" t="s">
        <v>71</v>
      </c>
      <c r="D21" s="156">
        <v>41</v>
      </c>
      <c r="E21" s="157"/>
      <c r="F21" s="156">
        <v>18</v>
      </c>
      <c r="G21" s="85"/>
      <c r="H21" s="85"/>
      <c r="I21" s="85"/>
      <c r="J21" s="85">
        <f t="shared" si="1"/>
        <v>48.8</v>
      </c>
      <c r="K21" s="85">
        <v>48.8</v>
      </c>
      <c r="L21" s="85">
        <v>0</v>
      </c>
      <c r="M21" s="85">
        <f t="shared" si="2"/>
        <v>50.1</v>
      </c>
      <c r="N21" s="85">
        <v>50.1</v>
      </c>
      <c r="O21" s="85">
        <v>0</v>
      </c>
      <c r="P21" s="85">
        <f t="shared" si="3"/>
        <v>54.9</v>
      </c>
      <c r="Q21" s="85">
        <v>54.9</v>
      </c>
      <c r="R21" s="85">
        <v>0</v>
      </c>
      <c r="S21" s="85">
        <f t="shared" si="4"/>
        <v>64.4</v>
      </c>
      <c r="T21" s="85">
        <v>64.4</v>
      </c>
      <c r="U21" s="85">
        <v>0</v>
      </c>
      <c r="V21" s="169">
        <f t="shared" si="5"/>
        <v>61.7</v>
      </c>
      <c r="W21" s="241">
        <v>61.7</v>
      </c>
      <c r="X21" s="241">
        <v>0</v>
      </c>
      <c r="Y21" s="85">
        <f t="shared" si="6"/>
        <v>70.8</v>
      </c>
      <c r="Z21" s="241">
        <v>70.8</v>
      </c>
      <c r="AA21" s="241">
        <v>0</v>
      </c>
      <c r="AB21" s="85">
        <f t="shared" si="7"/>
        <v>70</v>
      </c>
      <c r="AC21" s="241">
        <v>70</v>
      </c>
      <c r="AD21" s="241">
        <v>0</v>
      </c>
      <c r="AE21" s="85">
        <f t="shared" si="8"/>
        <v>84.8</v>
      </c>
      <c r="AF21" s="241">
        <v>84.8</v>
      </c>
      <c r="AG21" s="241">
        <v>0</v>
      </c>
      <c r="AH21" s="256">
        <f t="shared" si="9"/>
        <v>4.711111111111111</v>
      </c>
      <c r="AI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</row>
    <row r="22" spans="1:221" s="159" customFormat="1" ht="15">
      <c r="A22" s="118">
        <f t="shared" si="10"/>
        <v>16</v>
      </c>
      <c r="B22" s="154" t="s">
        <v>85</v>
      </c>
      <c r="C22" s="212" t="s">
        <v>75</v>
      </c>
      <c r="D22" s="160">
        <v>3</v>
      </c>
      <c r="E22" s="160" t="s">
        <v>18</v>
      </c>
      <c r="F22" s="160">
        <v>12</v>
      </c>
      <c r="G22" s="169">
        <f>SUM(H22:I22)</f>
        <v>66.8</v>
      </c>
      <c r="H22" s="85">
        <v>36.6</v>
      </c>
      <c r="I22" s="85">
        <v>30.2</v>
      </c>
      <c r="J22" s="85">
        <f t="shared" si="1"/>
        <v>74.5</v>
      </c>
      <c r="K22" s="169">
        <v>39.3</v>
      </c>
      <c r="L22" s="169">
        <v>35.2</v>
      </c>
      <c r="M22" s="85">
        <f t="shared" si="2"/>
        <v>62.5</v>
      </c>
      <c r="N22" s="169">
        <v>38.5</v>
      </c>
      <c r="O22" s="169">
        <v>24</v>
      </c>
      <c r="P22" s="85">
        <f t="shared" si="3"/>
        <v>67.5</v>
      </c>
      <c r="Q22" s="169">
        <v>43.5</v>
      </c>
      <c r="R22" s="169">
        <v>24</v>
      </c>
      <c r="S22" s="85">
        <f t="shared" si="4"/>
        <v>64.19999999999999</v>
      </c>
      <c r="T22" s="169">
        <v>46.8</v>
      </c>
      <c r="U22" s="169">
        <v>17.4</v>
      </c>
      <c r="V22" s="169">
        <f t="shared" si="5"/>
        <v>58.900000000000006</v>
      </c>
      <c r="W22" s="227">
        <v>47.2</v>
      </c>
      <c r="X22" s="227">
        <v>11.7</v>
      </c>
      <c r="Y22" s="85">
        <f t="shared" si="6"/>
        <v>43.5</v>
      </c>
      <c r="Z22" s="227">
        <v>40</v>
      </c>
      <c r="AA22" s="227">
        <v>3.5</v>
      </c>
      <c r="AB22" s="85">
        <f t="shared" si="7"/>
        <v>31.8</v>
      </c>
      <c r="AC22" s="227">
        <v>31.8</v>
      </c>
      <c r="AD22" s="227">
        <v>0</v>
      </c>
      <c r="AE22" s="85">
        <f t="shared" si="8"/>
        <v>31.1</v>
      </c>
      <c r="AF22" s="227">
        <v>31.1</v>
      </c>
      <c r="AG22" s="227">
        <v>0</v>
      </c>
      <c r="AH22" s="256">
        <f t="shared" si="9"/>
        <v>2.591666666666667</v>
      </c>
      <c r="AI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  <c r="GH22" s="158"/>
      <c r="GI22" s="158"/>
      <c r="GJ22" s="158"/>
      <c r="GK22" s="158"/>
      <c r="GL22" s="158"/>
      <c r="GM22" s="158"/>
      <c r="GN22" s="158"/>
      <c r="GO22" s="158"/>
      <c r="GP22" s="158"/>
      <c r="GQ22" s="158"/>
      <c r="GR22" s="158"/>
      <c r="GS22" s="15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8"/>
      <c r="HF22" s="158"/>
      <c r="HG22" s="158"/>
      <c r="HH22" s="158"/>
      <c r="HI22" s="158"/>
      <c r="HJ22" s="158"/>
      <c r="HK22" s="158"/>
      <c r="HL22" s="158"/>
      <c r="HM22" s="158"/>
    </row>
    <row r="23" spans="1:221" s="159" customFormat="1" ht="15">
      <c r="A23" s="118">
        <f t="shared" si="10"/>
        <v>17</v>
      </c>
      <c r="B23" s="154" t="s">
        <v>85</v>
      </c>
      <c r="C23" s="212" t="s">
        <v>47</v>
      </c>
      <c r="D23" s="160">
        <v>2</v>
      </c>
      <c r="E23" s="160"/>
      <c r="F23" s="160">
        <v>12</v>
      </c>
      <c r="G23" s="169">
        <f>SUM(H23:I23)</f>
        <v>224.3</v>
      </c>
      <c r="H23" s="85">
        <v>84</v>
      </c>
      <c r="I23" s="85">
        <v>140.3</v>
      </c>
      <c r="J23" s="85">
        <f t="shared" si="1"/>
        <v>119.5</v>
      </c>
      <c r="K23" s="169">
        <v>34.9</v>
      </c>
      <c r="L23" s="169">
        <v>84.6</v>
      </c>
      <c r="M23" s="85">
        <f t="shared" si="2"/>
        <v>57.3</v>
      </c>
      <c r="N23" s="169">
        <v>34.9</v>
      </c>
      <c r="O23" s="169">
        <v>22.4</v>
      </c>
      <c r="P23" s="85">
        <f t="shared" si="3"/>
        <v>54.9</v>
      </c>
      <c r="Q23" s="169">
        <v>38.5</v>
      </c>
      <c r="R23" s="169">
        <v>16.4</v>
      </c>
      <c r="S23" s="85">
        <f t="shared" si="4"/>
        <v>62.1</v>
      </c>
      <c r="T23" s="169">
        <v>39.7</v>
      </c>
      <c r="U23" s="169">
        <v>22.4</v>
      </c>
      <c r="V23" s="169">
        <f t="shared" si="5"/>
        <v>62.1</v>
      </c>
      <c r="W23" s="227">
        <v>39.7</v>
      </c>
      <c r="X23" s="227">
        <v>22.4</v>
      </c>
      <c r="Y23" s="85">
        <f t="shared" si="6"/>
        <v>67.69999999999999</v>
      </c>
      <c r="Z23" s="227">
        <v>45.3</v>
      </c>
      <c r="AA23" s="227">
        <v>22.4</v>
      </c>
      <c r="AB23" s="85">
        <f t="shared" si="7"/>
        <v>66.5</v>
      </c>
      <c r="AC23" s="227">
        <v>44.1</v>
      </c>
      <c r="AD23" s="227">
        <v>22.4</v>
      </c>
      <c r="AE23" s="85">
        <f t="shared" si="8"/>
        <v>67</v>
      </c>
      <c r="AF23" s="227">
        <v>44.6</v>
      </c>
      <c r="AG23" s="227">
        <v>22.4</v>
      </c>
      <c r="AH23" s="256">
        <f t="shared" si="9"/>
        <v>5.583333333333333</v>
      </c>
      <c r="AI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  <c r="GH23" s="158"/>
      <c r="GI23" s="158"/>
      <c r="GJ23" s="158"/>
      <c r="GK23" s="158"/>
      <c r="GL23" s="158"/>
      <c r="GM23" s="158"/>
      <c r="GN23" s="158"/>
      <c r="GO23" s="158"/>
      <c r="GP23" s="158"/>
      <c r="GQ23" s="158"/>
      <c r="GR23" s="158"/>
      <c r="GS23" s="158"/>
      <c r="GT23" s="158"/>
      <c r="GU23" s="158"/>
      <c r="GV23" s="158"/>
      <c r="GW23" s="158"/>
      <c r="GX23" s="158"/>
      <c r="GY23" s="158"/>
      <c r="GZ23" s="158"/>
      <c r="HA23" s="158"/>
      <c r="HB23" s="158"/>
      <c r="HC23" s="158"/>
      <c r="HD23" s="158"/>
      <c r="HE23" s="158"/>
      <c r="HF23" s="158"/>
      <c r="HG23" s="158"/>
      <c r="HH23" s="158"/>
      <c r="HI23" s="158"/>
      <c r="HJ23" s="158"/>
      <c r="HK23" s="158"/>
      <c r="HL23" s="158"/>
      <c r="HM23" s="158"/>
    </row>
    <row r="24" spans="1:221" s="159" customFormat="1" ht="15">
      <c r="A24" s="160">
        <v>18</v>
      </c>
      <c r="B24" s="154" t="s">
        <v>85</v>
      </c>
      <c r="C24" s="236" t="s">
        <v>34</v>
      </c>
      <c r="D24" s="156">
        <v>19</v>
      </c>
      <c r="E24" s="160"/>
      <c r="F24" s="160">
        <v>8</v>
      </c>
      <c r="G24" s="213">
        <f>SUM(H24:I24)</f>
        <v>21.7</v>
      </c>
      <c r="H24" s="171">
        <v>21.7</v>
      </c>
      <c r="I24" s="171">
        <v>0</v>
      </c>
      <c r="J24" s="85">
        <f t="shared" si="1"/>
        <v>24.8</v>
      </c>
      <c r="K24" s="169">
        <v>18.3</v>
      </c>
      <c r="L24" s="169">
        <v>6.5</v>
      </c>
      <c r="M24" s="85">
        <f t="shared" si="2"/>
        <v>22.9</v>
      </c>
      <c r="N24" s="169">
        <v>22.9</v>
      </c>
      <c r="O24" s="169">
        <v>0</v>
      </c>
      <c r="P24" s="85">
        <f t="shared" si="3"/>
        <v>20.1</v>
      </c>
      <c r="Q24" s="169">
        <v>20.1</v>
      </c>
      <c r="R24" s="169">
        <v>0</v>
      </c>
      <c r="S24" s="85">
        <f t="shared" si="4"/>
        <v>20.3</v>
      </c>
      <c r="T24" s="169">
        <v>20.3</v>
      </c>
      <c r="U24" s="169">
        <v>0</v>
      </c>
      <c r="V24" s="169">
        <f t="shared" si="5"/>
        <v>20.3</v>
      </c>
      <c r="W24" s="227">
        <v>20.3</v>
      </c>
      <c r="X24" s="227">
        <v>0</v>
      </c>
      <c r="Y24" s="85">
        <f t="shared" si="6"/>
        <v>20.3</v>
      </c>
      <c r="Z24" s="227">
        <v>20.3</v>
      </c>
      <c r="AA24" s="227">
        <v>0</v>
      </c>
      <c r="AB24" s="85">
        <f t="shared" si="7"/>
        <v>17.4</v>
      </c>
      <c r="AC24" s="227">
        <v>17.4</v>
      </c>
      <c r="AD24" s="227">
        <v>0</v>
      </c>
      <c r="AE24" s="85">
        <f t="shared" si="8"/>
        <v>20.3</v>
      </c>
      <c r="AF24" s="227">
        <v>20.3</v>
      </c>
      <c r="AG24" s="227">
        <v>0</v>
      </c>
      <c r="AH24" s="256">
        <f t="shared" si="9"/>
        <v>2.5375</v>
      </c>
      <c r="AI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  <c r="GH24" s="158"/>
      <c r="GI24" s="158"/>
      <c r="GJ24" s="158"/>
      <c r="GK24" s="158"/>
      <c r="GL24" s="158"/>
      <c r="GM24" s="158"/>
      <c r="GN24" s="158"/>
      <c r="GO24" s="158"/>
      <c r="GP24" s="158"/>
      <c r="GQ24" s="158"/>
      <c r="GR24" s="158"/>
      <c r="GS24" s="158"/>
      <c r="GT24" s="158"/>
      <c r="GU24" s="158"/>
      <c r="GV24" s="158"/>
      <c r="GW24" s="158"/>
      <c r="GX24" s="158"/>
      <c r="GY24" s="158"/>
      <c r="GZ24" s="158"/>
      <c r="HA24" s="158"/>
      <c r="HB24" s="158"/>
      <c r="HC24" s="158"/>
      <c r="HD24" s="158"/>
      <c r="HE24" s="158"/>
      <c r="HF24" s="158"/>
      <c r="HG24" s="158"/>
      <c r="HH24" s="158"/>
      <c r="HI24" s="158"/>
      <c r="HJ24" s="158"/>
      <c r="HK24" s="158"/>
      <c r="HL24" s="158"/>
      <c r="HM24" s="158"/>
    </row>
    <row r="25" spans="1:35" s="128" customFormat="1" ht="15">
      <c r="A25" s="161"/>
      <c r="B25" s="162" t="s">
        <v>8</v>
      </c>
      <c r="C25" s="162"/>
      <c r="D25" s="161"/>
      <c r="E25" s="161"/>
      <c r="F25" s="161">
        <f>SUM(F7:F24)</f>
        <v>628</v>
      </c>
      <c r="G25" s="172">
        <f>SUM(G7:G23)</f>
        <v>6544.299999999999</v>
      </c>
      <c r="H25" s="172">
        <f>SUM(H7:H23)</f>
        <v>4833.600000000001</v>
      </c>
      <c r="I25" s="172">
        <f>SUM(I7:I23)</f>
        <v>1710.6999999999998</v>
      </c>
      <c r="J25" s="172">
        <f aca="true" t="shared" si="11" ref="J25:O25">SUM(J7:J24)</f>
        <v>6855.000000000001</v>
      </c>
      <c r="K25" s="172">
        <f t="shared" si="11"/>
        <v>5082.599999999999</v>
      </c>
      <c r="L25" s="172">
        <f t="shared" si="11"/>
        <v>1772.3999999999999</v>
      </c>
      <c r="M25" s="172">
        <f t="shared" si="11"/>
        <v>6692.699999999999</v>
      </c>
      <c r="N25" s="172">
        <f t="shared" si="11"/>
        <v>5183.2</v>
      </c>
      <c r="O25" s="172">
        <f t="shared" si="11"/>
        <v>1509.4999999999998</v>
      </c>
      <c r="P25" s="172">
        <f aca="true" t="shared" si="12" ref="P25:AA25">SUM(P7:P24)</f>
        <v>6749.4</v>
      </c>
      <c r="Q25" s="172">
        <f t="shared" si="12"/>
        <v>5330.099999999999</v>
      </c>
      <c r="R25" s="172">
        <f t="shared" si="12"/>
        <v>1419.3</v>
      </c>
      <c r="S25" s="172">
        <f t="shared" si="12"/>
        <v>6921.000000000002</v>
      </c>
      <c r="T25" s="172">
        <f t="shared" si="12"/>
        <v>5513.299999999999</v>
      </c>
      <c r="U25" s="172">
        <f t="shared" si="12"/>
        <v>1407.6999999999998</v>
      </c>
      <c r="V25" s="172">
        <f>SUM(V7:V24)</f>
        <v>6746.699999999999</v>
      </c>
      <c r="W25" s="172">
        <f>SUM(W7:W24)</f>
        <v>5362.099999999999</v>
      </c>
      <c r="X25" s="172">
        <f>SUM(X7:X24)</f>
        <v>1384.6</v>
      </c>
      <c r="Y25" s="172">
        <f t="shared" si="12"/>
        <v>6867.400000000001</v>
      </c>
      <c r="Z25" s="172">
        <f t="shared" si="12"/>
        <v>5526.800000000001</v>
      </c>
      <c r="AA25" s="172">
        <f t="shared" si="12"/>
        <v>1340.5999999999997</v>
      </c>
      <c r="AB25" s="172">
        <f aca="true" t="shared" si="13" ref="AB25:AG25">SUM(AB7:AB24)</f>
        <v>7046.7</v>
      </c>
      <c r="AC25" s="172">
        <f t="shared" si="13"/>
        <v>5712.600000000001</v>
      </c>
      <c r="AD25" s="172">
        <f t="shared" si="13"/>
        <v>1334.0999999999997</v>
      </c>
      <c r="AE25" s="172">
        <f t="shared" si="13"/>
        <v>6571.700000000002</v>
      </c>
      <c r="AF25" s="172">
        <f>SUM(AF7:AF24)</f>
        <v>5426.000000000003</v>
      </c>
      <c r="AG25" s="172">
        <f t="shared" si="13"/>
        <v>1145.7</v>
      </c>
      <c r="AH25" s="173"/>
      <c r="AI25" s="270"/>
    </row>
    <row r="26" spans="1:34" s="163" customFormat="1" ht="15">
      <c r="A26" s="343" t="s">
        <v>95</v>
      </c>
      <c r="B26" s="343"/>
      <c r="C26" s="343"/>
      <c r="D26" s="343"/>
      <c r="E26" s="343"/>
      <c r="F26" s="343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5"/>
    </row>
    <row r="27" spans="1:34" ht="15">
      <c r="A27" s="118">
        <v>1</v>
      </c>
      <c r="B27" s="164" t="s">
        <v>85</v>
      </c>
      <c r="C27" s="164" t="s">
        <v>74</v>
      </c>
      <c r="D27" s="165">
        <v>6</v>
      </c>
      <c r="E27" s="165"/>
      <c r="F27" s="165">
        <v>8</v>
      </c>
      <c r="G27" s="169">
        <f aca="true" t="shared" si="14" ref="G27:G34">SUM(H27:I27)</f>
        <v>185.4</v>
      </c>
      <c r="H27" s="85">
        <v>161.6</v>
      </c>
      <c r="I27" s="85">
        <v>23.8</v>
      </c>
      <c r="J27" s="85">
        <f>K27+L27</f>
        <v>168.6</v>
      </c>
      <c r="K27" s="169">
        <v>147.2</v>
      </c>
      <c r="L27" s="169">
        <v>21.4</v>
      </c>
      <c r="M27" s="85">
        <f>N27+O27</f>
        <v>168.6</v>
      </c>
      <c r="N27" s="169">
        <v>147.2</v>
      </c>
      <c r="O27" s="169">
        <v>21.4</v>
      </c>
      <c r="P27" s="85">
        <f>Q27+R27</f>
        <v>168.6</v>
      </c>
      <c r="Q27" s="169">
        <v>147.2</v>
      </c>
      <c r="R27" s="169">
        <v>21.4</v>
      </c>
      <c r="S27" s="85">
        <f>T27+U27</f>
        <v>168.6</v>
      </c>
      <c r="T27" s="169">
        <v>147.2</v>
      </c>
      <c r="U27" s="169">
        <v>21.4</v>
      </c>
      <c r="V27" s="169">
        <f>W27+X27</f>
        <v>168.6</v>
      </c>
      <c r="W27" s="227">
        <v>147.2</v>
      </c>
      <c r="X27" s="227">
        <v>21.4</v>
      </c>
      <c r="Y27" s="169">
        <f>Z27+AA27</f>
        <v>168.6</v>
      </c>
      <c r="Z27" s="227">
        <v>147.2</v>
      </c>
      <c r="AA27" s="227">
        <v>21.4</v>
      </c>
      <c r="AB27" s="169">
        <f>AC27+AD27</f>
        <v>168.6</v>
      </c>
      <c r="AC27" s="227">
        <v>147.2</v>
      </c>
      <c r="AD27" s="227">
        <v>21.4</v>
      </c>
      <c r="AE27" s="169">
        <f>AF27+AG27</f>
        <v>168.6</v>
      </c>
      <c r="AF27" s="227">
        <v>147.2</v>
      </c>
      <c r="AG27" s="227">
        <v>21.4</v>
      </c>
      <c r="AH27" s="224">
        <f>AE27/F27</f>
        <v>21.075</v>
      </c>
    </row>
    <row r="28" spans="1:34" ht="15">
      <c r="A28" s="118">
        <v>2</v>
      </c>
      <c r="B28" s="166" t="s">
        <v>85</v>
      </c>
      <c r="C28" s="166" t="s">
        <v>74</v>
      </c>
      <c r="D28" s="119">
        <v>9</v>
      </c>
      <c r="E28" s="118"/>
      <c r="F28" s="118">
        <v>12</v>
      </c>
      <c r="G28" s="169">
        <f t="shared" si="14"/>
        <v>86.5</v>
      </c>
      <c r="H28" s="85">
        <v>86.5</v>
      </c>
      <c r="I28" s="85">
        <v>0</v>
      </c>
      <c r="J28" s="85">
        <f aca="true" t="shared" si="15" ref="J28:J34">K28+L28</f>
        <v>86.5</v>
      </c>
      <c r="K28" s="169">
        <v>86.5</v>
      </c>
      <c r="L28" s="169"/>
      <c r="M28" s="85">
        <f aca="true" t="shared" si="16" ref="M28:M34">N28+O28</f>
        <v>86.5</v>
      </c>
      <c r="N28" s="169">
        <v>86.5</v>
      </c>
      <c r="O28" s="169"/>
      <c r="P28" s="85">
        <f aca="true" t="shared" si="17" ref="P28:P34">Q28+R28</f>
        <v>86.5</v>
      </c>
      <c r="Q28" s="169">
        <v>86.5</v>
      </c>
      <c r="R28" s="169">
        <v>0</v>
      </c>
      <c r="S28" s="85">
        <f aca="true" t="shared" si="18" ref="S28:S34">T28+U28</f>
        <v>86.5</v>
      </c>
      <c r="T28" s="169">
        <v>86.5</v>
      </c>
      <c r="U28" s="169"/>
      <c r="V28" s="169">
        <f aca="true" t="shared" si="19" ref="V28:V34">W28+X28</f>
        <v>86.3</v>
      </c>
      <c r="W28" s="227">
        <v>86.3</v>
      </c>
      <c r="X28" s="227"/>
      <c r="Y28" s="169">
        <f aca="true" t="shared" si="20" ref="Y28:Y34">Z28+AA28</f>
        <v>80.6</v>
      </c>
      <c r="Z28" s="227">
        <v>80.6</v>
      </c>
      <c r="AA28" s="227"/>
      <c r="AB28" s="169">
        <f aca="true" t="shared" si="21" ref="AB28:AB34">AC28+AD28</f>
        <v>80.6</v>
      </c>
      <c r="AC28" s="227">
        <v>80.6</v>
      </c>
      <c r="AD28" s="227">
        <v>0</v>
      </c>
      <c r="AE28" s="169">
        <f aca="true" t="shared" si="22" ref="AE28:AE35">AF28+AG28</f>
        <v>86.3</v>
      </c>
      <c r="AF28" s="227">
        <v>86.3</v>
      </c>
      <c r="AG28" s="227">
        <v>0</v>
      </c>
      <c r="AH28" s="256">
        <f aca="true" t="shared" si="23" ref="AH28:AH35">AE28/F28</f>
        <v>7.191666666666666</v>
      </c>
    </row>
    <row r="29" spans="1:34" ht="15">
      <c r="A29" s="118">
        <v>3</v>
      </c>
      <c r="B29" s="152" t="s">
        <v>85</v>
      </c>
      <c r="C29" s="152" t="s">
        <v>74</v>
      </c>
      <c r="D29" s="118">
        <v>10</v>
      </c>
      <c r="E29" s="118"/>
      <c r="F29" s="118">
        <v>12</v>
      </c>
      <c r="G29" s="169">
        <f t="shared" si="14"/>
        <v>159.5</v>
      </c>
      <c r="H29" s="85">
        <v>135.4</v>
      </c>
      <c r="I29" s="85">
        <v>24.1</v>
      </c>
      <c r="J29" s="85">
        <f t="shared" si="15"/>
        <v>155.7</v>
      </c>
      <c r="K29" s="169">
        <v>131.6</v>
      </c>
      <c r="L29" s="169">
        <v>24.1</v>
      </c>
      <c r="M29" s="85">
        <f t="shared" si="16"/>
        <v>155.7</v>
      </c>
      <c r="N29" s="169">
        <v>131.6</v>
      </c>
      <c r="O29" s="169">
        <v>24.1</v>
      </c>
      <c r="P29" s="85">
        <f t="shared" si="17"/>
        <v>155.7</v>
      </c>
      <c r="Q29" s="169">
        <v>131.6</v>
      </c>
      <c r="R29" s="169">
        <v>24.1</v>
      </c>
      <c r="S29" s="85">
        <f t="shared" si="18"/>
        <v>155.7</v>
      </c>
      <c r="T29" s="169">
        <v>131.6</v>
      </c>
      <c r="U29" s="169">
        <v>24.1</v>
      </c>
      <c r="V29" s="169">
        <f t="shared" si="19"/>
        <v>155.7</v>
      </c>
      <c r="W29" s="227">
        <v>131.6</v>
      </c>
      <c r="X29" s="227">
        <v>24.1</v>
      </c>
      <c r="Y29" s="169">
        <f t="shared" si="20"/>
        <v>155.7</v>
      </c>
      <c r="Z29" s="227">
        <v>131.6</v>
      </c>
      <c r="AA29" s="227">
        <v>24.1</v>
      </c>
      <c r="AB29" s="169">
        <f t="shared" si="21"/>
        <v>155.7</v>
      </c>
      <c r="AC29" s="227">
        <v>131.6</v>
      </c>
      <c r="AD29" s="227">
        <v>24.1</v>
      </c>
      <c r="AE29" s="169">
        <f t="shared" si="22"/>
        <v>155.7</v>
      </c>
      <c r="AF29" s="227">
        <v>131.6</v>
      </c>
      <c r="AG29" s="227">
        <v>24.1</v>
      </c>
      <c r="AH29" s="256">
        <f t="shared" si="23"/>
        <v>12.975</v>
      </c>
    </row>
    <row r="30" spans="1:34" s="60" customFormat="1" ht="15">
      <c r="A30" s="118">
        <v>4</v>
      </c>
      <c r="B30" s="250" t="s">
        <v>85</v>
      </c>
      <c r="C30" s="167" t="s">
        <v>75</v>
      </c>
      <c r="D30" s="118">
        <v>3</v>
      </c>
      <c r="E30" s="118"/>
      <c r="F30" s="118">
        <v>12</v>
      </c>
      <c r="G30" s="169">
        <f t="shared" si="14"/>
        <v>2.5</v>
      </c>
      <c r="H30" s="85">
        <v>2.5</v>
      </c>
      <c r="I30" s="85">
        <v>0</v>
      </c>
      <c r="J30" s="85">
        <f t="shared" si="15"/>
        <v>2.5</v>
      </c>
      <c r="K30" s="85">
        <v>2.5</v>
      </c>
      <c r="L30" s="85"/>
      <c r="M30" s="85">
        <f t="shared" si="16"/>
        <v>2.5</v>
      </c>
      <c r="N30" s="85">
        <v>2.5</v>
      </c>
      <c r="O30" s="85"/>
      <c r="P30" s="85">
        <f t="shared" si="17"/>
        <v>2.5</v>
      </c>
      <c r="Q30" s="85">
        <v>2.5</v>
      </c>
      <c r="R30" s="85">
        <v>0</v>
      </c>
      <c r="S30" s="85">
        <f t="shared" si="18"/>
        <v>2.5</v>
      </c>
      <c r="T30" s="85">
        <v>2.5</v>
      </c>
      <c r="U30" s="85"/>
      <c r="V30" s="169">
        <f t="shared" si="19"/>
        <v>0</v>
      </c>
      <c r="W30" s="241">
        <v>0</v>
      </c>
      <c r="X30" s="241"/>
      <c r="Y30" s="169">
        <f t="shared" si="20"/>
        <v>0</v>
      </c>
      <c r="Z30" s="241">
        <v>0</v>
      </c>
      <c r="AA30" s="241"/>
      <c r="AB30" s="169">
        <f t="shared" si="21"/>
        <v>0</v>
      </c>
      <c r="AC30" s="241">
        <v>0</v>
      </c>
      <c r="AD30" s="241">
        <v>0</v>
      </c>
      <c r="AE30" s="169">
        <f t="shared" si="22"/>
        <v>0</v>
      </c>
      <c r="AF30" s="241">
        <v>0</v>
      </c>
      <c r="AG30" s="241">
        <v>0</v>
      </c>
      <c r="AH30" s="256">
        <f t="shared" si="23"/>
        <v>0</v>
      </c>
    </row>
    <row r="31" spans="1:34" s="134" customFormat="1" ht="15">
      <c r="A31" s="118">
        <v>5</v>
      </c>
      <c r="B31" s="166" t="s">
        <v>85</v>
      </c>
      <c r="C31" s="166" t="s">
        <v>34</v>
      </c>
      <c r="D31" s="119">
        <v>22</v>
      </c>
      <c r="E31" s="119"/>
      <c r="F31" s="119">
        <v>12</v>
      </c>
      <c r="G31" s="169">
        <f t="shared" si="14"/>
        <v>24.9</v>
      </c>
      <c r="H31" s="85">
        <v>24.9</v>
      </c>
      <c r="I31" s="85">
        <v>0</v>
      </c>
      <c r="J31" s="85">
        <f t="shared" si="15"/>
        <v>24.9</v>
      </c>
      <c r="K31" s="85">
        <v>24.9</v>
      </c>
      <c r="L31" s="85"/>
      <c r="M31" s="85">
        <f t="shared" si="16"/>
        <v>24.9</v>
      </c>
      <c r="N31" s="85">
        <v>24.9</v>
      </c>
      <c r="O31" s="85"/>
      <c r="P31" s="85">
        <f t="shared" si="17"/>
        <v>24.9</v>
      </c>
      <c r="Q31" s="85">
        <v>24.9</v>
      </c>
      <c r="R31" s="85">
        <v>0</v>
      </c>
      <c r="S31" s="85">
        <f t="shared" si="18"/>
        <v>24.9</v>
      </c>
      <c r="T31" s="85">
        <v>24.9</v>
      </c>
      <c r="U31" s="85"/>
      <c r="V31" s="169">
        <f t="shared" si="19"/>
        <v>24.9</v>
      </c>
      <c r="W31" s="241">
        <v>24.9</v>
      </c>
      <c r="X31" s="241"/>
      <c r="Y31" s="169">
        <f t="shared" si="20"/>
        <v>24.9</v>
      </c>
      <c r="Z31" s="241">
        <v>24.9</v>
      </c>
      <c r="AA31" s="241"/>
      <c r="AB31" s="169">
        <f t="shared" si="21"/>
        <v>24.9</v>
      </c>
      <c r="AC31" s="241">
        <v>24.9</v>
      </c>
      <c r="AD31" s="241">
        <v>0</v>
      </c>
      <c r="AE31" s="169">
        <f t="shared" si="22"/>
        <v>24.9</v>
      </c>
      <c r="AF31" s="241">
        <v>24.9</v>
      </c>
      <c r="AG31" s="241">
        <v>0</v>
      </c>
      <c r="AH31" s="256">
        <f t="shared" si="23"/>
        <v>2.0749999999999997</v>
      </c>
    </row>
    <row r="32" spans="1:34" ht="15">
      <c r="A32" s="118">
        <v>6</v>
      </c>
      <c r="B32" s="152" t="s">
        <v>85</v>
      </c>
      <c r="C32" s="152" t="s">
        <v>64</v>
      </c>
      <c r="D32" s="118">
        <v>11</v>
      </c>
      <c r="E32" s="118"/>
      <c r="F32" s="118">
        <v>27</v>
      </c>
      <c r="G32" s="169">
        <f t="shared" si="14"/>
        <v>914.8000000000001</v>
      </c>
      <c r="H32" s="85">
        <v>543.7</v>
      </c>
      <c r="I32" s="85">
        <v>371.1</v>
      </c>
      <c r="J32" s="85">
        <f t="shared" si="15"/>
        <v>910.2</v>
      </c>
      <c r="K32" s="85">
        <v>540.6</v>
      </c>
      <c r="L32" s="85">
        <v>369.6</v>
      </c>
      <c r="M32" s="85">
        <f t="shared" si="16"/>
        <v>910.2</v>
      </c>
      <c r="N32" s="85">
        <v>540.6</v>
      </c>
      <c r="O32" s="85">
        <v>369.6</v>
      </c>
      <c r="P32" s="85">
        <f t="shared" si="17"/>
        <v>884.6999999999999</v>
      </c>
      <c r="Q32" s="85">
        <v>516.3</v>
      </c>
      <c r="R32" s="85">
        <v>368.4</v>
      </c>
      <c r="S32" s="85">
        <f t="shared" si="18"/>
        <v>884.6999999999999</v>
      </c>
      <c r="T32" s="85">
        <v>516.3</v>
      </c>
      <c r="U32" s="85">
        <v>368.4</v>
      </c>
      <c r="V32" s="169">
        <f t="shared" si="19"/>
        <v>884.6</v>
      </c>
      <c r="W32" s="241">
        <v>516.2</v>
      </c>
      <c r="X32" s="241">
        <v>368.4</v>
      </c>
      <c r="Y32" s="169">
        <f t="shared" si="20"/>
        <v>884.6</v>
      </c>
      <c r="Z32" s="241">
        <v>516.2</v>
      </c>
      <c r="AA32" s="241">
        <v>368.4</v>
      </c>
      <c r="AB32" s="169">
        <f t="shared" si="21"/>
        <v>864.1</v>
      </c>
      <c r="AC32" s="241">
        <v>496.6</v>
      </c>
      <c r="AD32" s="241">
        <v>367.5</v>
      </c>
      <c r="AE32" s="169">
        <f t="shared" si="22"/>
        <v>864.1</v>
      </c>
      <c r="AF32" s="241">
        <v>496.6</v>
      </c>
      <c r="AG32" s="241">
        <v>367.5</v>
      </c>
      <c r="AH32" s="256">
        <f t="shared" si="23"/>
        <v>32.00370370370371</v>
      </c>
    </row>
    <row r="33" spans="1:35" ht="15">
      <c r="A33" s="118">
        <v>7</v>
      </c>
      <c r="B33" s="152" t="s">
        <v>85</v>
      </c>
      <c r="C33" s="152" t="s">
        <v>64</v>
      </c>
      <c r="D33" s="118">
        <v>13</v>
      </c>
      <c r="E33" s="118"/>
      <c r="F33" s="118">
        <v>8</v>
      </c>
      <c r="G33" s="169">
        <f t="shared" si="14"/>
        <v>509.3</v>
      </c>
      <c r="H33" s="85">
        <v>146.8</v>
      </c>
      <c r="I33" s="85">
        <v>362.5</v>
      </c>
      <c r="J33" s="85">
        <f t="shared" si="15"/>
        <v>466.6</v>
      </c>
      <c r="K33" s="85">
        <v>122.4</v>
      </c>
      <c r="L33" s="85">
        <v>344.2</v>
      </c>
      <c r="M33" s="85">
        <f t="shared" si="16"/>
        <v>452</v>
      </c>
      <c r="N33" s="85">
        <v>114</v>
      </c>
      <c r="O33" s="85">
        <v>338</v>
      </c>
      <c r="P33" s="85">
        <f t="shared" si="17"/>
        <v>420</v>
      </c>
      <c r="Q33" s="85">
        <v>109.7</v>
      </c>
      <c r="R33" s="85">
        <v>310.3</v>
      </c>
      <c r="S33" s="85">
        <f t="shared" si="18"/>
        <v>420</v>
      </c>
      <c r="T33" s="85">
        <v>109.7</v>
      </c>
      <c r="U33" s="85">
        <v>310.3</v>
      </c>
      <c r="V33" s="169">
        <f t="shared" si="19"/>
        <v>420</v>
      </c>
      <c r="W33" s="241">
        <v>109.7</v>
      </c>
      <c r="X33" s="241">
        <v>310.3</v>
      </c>
      <c r="Y33" s="169">
        <f t="shared" si="20"/>
        <v>411.4</v>
      </c>
      <c r="Z33" s="241">
        <v>101.6</v>
      </c>
      <c r="AA33" s="241">
        <v>309.8</v>
      </c>
      <c r="AB33" s="169">
        <f t="shared" si="21"/>
        <v>371.1</v>
      </c>
      <c r="AC33" s="241">
        <v>101.6</v>
      </c>
      <c r="AD33" s="241">
        <v>269.5</v>
      </c>
      <c r="AE33" s="169">
        <f t="shared" si="22"/>
        <v>365.9</v>
      </c>
      <c r="AF33" s="241">
        <v>101.6</v>
      </c>
      <c r="AG33" s="241">
        <v>264.3</v>
      </c>
      <c r="AH33" s="256">
        <f t="shared" si="23"/>
        <v>45.7375</v>
      </c>
      <c r="AI33" s="253"/>
    </row>
    <row r="34" spans="1:34" ht="15">
      <c r="A34" s="118">
        <v>8</v>
      </c>
      <c r="B34" s="152" t="s">
        <v>85</v>
      </c>
      <c r="C34" s="152" t="s">
        <v>64</v>
      </c>
      <c r="D34" s="118">
        <v>16</v>
      </c>
      <c r="E34" s="118"/>
      <c r="F34" s="118">
        <v>27</v>
      </c>
      <c r="G34" s="169">
        <f t="shared" si="14"/>
        <v>1066.5</v>
      </c>
      <c r="H34" s="85">
        <v>679.6</v>
      </c>
      <c r="I34" s="85">
        <v>386.9</v>
      </c>
      <c r="J34" s="85">
        <f t="shared" si="15"/>
        <v>938.0999999999999</v>
      </c>
      <c r="K34" s="169">
        <v>607.8</v>
      </c>
      <c r="L34" s="169">
        <v>330.3</v>
      </c>
      <c r="M34" s="85">
        <f t="shared" si="16"/>
        <v>912.6</v>
      </c>
      <c r="N34" s="169">
        <v>587.1</v>
      </c>
      <c r="O34" s="169">
        <v>325.5</v>
      </c>
      <c r="P34" s="85">
        <f t="shared" si="17"/>
        <v>910.9</v>
      </c>
      <c r="Q34" s="169">
        <v>585.5</v>
      </c>
      <c r="R34" s="169">
        <v>325.4</v>
      </c>
      <c r="S34" s="85">
        <f t="shared" si="18"/>
        <v>910.9</v>
      </c>
      <c r="T34" s="169">
        <v>585.5</v>
      </c>
      <c r="U34" s="169">
        <v>325.4</v>
      </c>
      <c r="V34" s="169">
        <f t="shared" si="19"/>
        <v>909.2</v>
      </c>
      <c r="W34" s="241">
        <v>584</v>
      </c>
      <c r="X34" s="241">
        <v>325.2</v>
      </c>
      <c r="Y34" s="169">
        <f t="shared" si="20"/>
        <v>907.6</v>
      </c>
      <c r="Z34" s="241">
        <v>582.5</v>
      </c>
      <c r="AA34" s="241">
        <v>325.1</v>
      </c>
      <c r="AB34" s="169">
        <f t="shared" si="21"/>
        <v>907.6</v>
      </c>
      <c r="AC34" s="241">
        <v>582.5</v>
      </c>
      <c r="AD34" s="241">
        <v>325.1</v>
      </c>
      <c r="AE34" s="169">
        <f t="shared" si="22"/>
        <v>907.6</v>
      </c>
      <c r="AF34" s="241">
        <v>582.5</v>
      </c>
      <c r="AG34" s="241">
        <v>325.1</v>
      </c>
      <c r="AH34" s="256">
        <f t="shared" si="23"/>
        <v>33.614814814814814</v>
      </c>
    </row>
    <row r="35" spans="1:34" ht="15">
      <c r="A35" s="260">
        <v>9</v>
      </c>
      <c r="B35" s="152" t="s">
        <v>85</v>
      </c>
      <c r="C35" s="152" t="s">
        <v>47</v>
      </c>
      <c r="D35" s="260">
        <v>13</v>
      </c>
      <c r="E35" s="260"/>
      <c r="F35" s="260">
        <v>23</v>
      </c>
      <c r="G35" s="267"/>
      <c r="H35" s="268"/>
      <c r="I35" s="268"/>
      <c r="J35" s="268"/>
      <c r="K35" s="267"/>
      <c r="L35" s="267"/>
      <c r="M35" s="268"/>
      <c r="N35" s="267"/>
      <c r="O35" s="267"/>
      <c r="P35" s="268"/>
      <c r="Q35" s="267"/>
      <c r="R35" s="267"/>
      <c r="S35" s="268"/>
      <c r="T35" s="267"/>
      <c r="U35" s="267"/>
      <c r="V35" s="267"/>
      <c r="W35" s="269"/>
      <c r="X35" s="269"/>
      <c r="Y35" s="267"/>
      <c r="Z35" s="269"/>
      <c r="AA35" s="269"/>
      <c r="AB35" s="267"/>
      <c r="AC35" s="269"/>
      <c r="AD35" s="269"/>
      <c r="AE35" s="169">
        <f t="shared" si="22"/>
        <v>551.6</v>
      </c>
      <c r="AF35" s="269">
        <v>358</v>
      </c>
      <c r="AG35" s="269">
        <v>193.6</v>
      </c>
      <c r="AH35" s="259">
        <f t="shared" si="23"/>
        <v>23.982608695652175</v>
      </c>
    </row>
    <row r="36" spans="1:34" s="128" customFormat="1" ht="15">
      <c r="A36" s="126"/>
      <c r="B36" s="126" t="s">
        <v>8</v>
      </c>
      <c r="C36" s="126"/>
      <c r="D36" s="139"/>
      <c r="E36" s="139"/>
      <c r="F36" s="139">
        <f>SUM(F27:F35)</f>
        <v>141</v>
      </c>
      <c r="G36" s="173">
        <f aca="true" t="shared" si="24" ref="G36:L36">SUM(G27:G34)</f>
        <v>2949.3999999999996</v>
      </c>
      <c r="H36" s="173">
        <f t="shared" si="24"/>
        <v>1781</v>
      </c>
      <c r="I36" s="173">
        <f t="shared" si="24"/>
        <v>1168.4</v>
      </c>
      <c r="J36" s="173">
        <f t="shared" si="24"/>
        <v>2753.1</v>
      </c>
      <c r="K36" s="173">
        <f t="shared" si="24"/>
        <v>1663.5</v>
      </c>
      <c r="L36" s="173">
        <f t="shared" si="24"/>
        <v>1089.6</v>
      </c>
      <c r="M36" s="173">
        <f aca="true" t="shared" si="25" ref="M36:R36">SUM(M27:M34)</f>
        <v>2713</v>
      </c>
      <c r="N36" s="173">
        <f t="shared" si="25"/>
        <v>1634.4</v>
      </c>
      <c r="O36" s="173">
        <f t="shared" si="25"/>
        <v>1078.6</v>
      </c>
      <c r="P36" s="173">
        <f t="shared" si="25"/>
        <v>2653.7999999999997</v>
      </c>
      <c r="Q36" s="173">
        <f t="shared" si="25"/>
        <v>1604.1999999999998</v>
      </c>
      <c r="R36" s="173">
        <f t="shared" si="25"/>
        <v>1049.6</v>
      </c>
      <c r="S36" s="173">
        <f aca="true" t="shared" si="26" ref="S36:AA36">SUM(S27:S34)</f>
        <v>2653.7999999999997</v>
      </c>
      <c r="T36" s="173">
        <f t="shared" si="26"/>
        <v>1604.1999999999998</v>
      </c>
      <c r="U36" s="173">
        <f t="shared" si="26"/>
        <v>1049.6</v>
      </c>
      <c r="V36" s="173">
        <f>SUM(V27:V34)</f>
        <v>2649.3</v>
      </c>
      <c r="W36" s="173">
        <f>SUM(W27:W34)</f>
        <v>1599.9</v>
      </c>
      <c r="X36" s="173">
        <f>SUM(X27:X34)</f>
        <v>1049.4</v>
      </c>
      <c r="Y36" s="173">
        <f t="shared" si="26"/>
        <v>2633.4</v>
      </c>
      <c r="Z36" s="173">
        <f t="shared" si="26"/>
        <v>1584.6</v>
      </c>
      <c r="AA36" s="173">
        <f t="shared" si="26"/>
        <v>1048.8000000000002</v>
      </c>
      <c r="AB36" s="173">
        <f>SUM(AB27:AB34)</f>
        <v>2572.6</v>
      </c>
      <c r="AC36" s="173">
        <f>SUM(AC27:AC34)</f>
        <v>1565</v>
      </c>
      <c r="AD36" s="173">
        <f>SUM(AD27:AD34)</f>
        <v>1007.6</v>
      </c>
      <c r="AE36" s="173">
        <f>SUM(AE27:AE35)</f>
        <v>3124.7</v>
      </c>
      <c r="AF36" s="173">
        <f>SUM(AF27:AF35)</f>
        <v>1928.7</v>
      </c>
      <c r="AG36" s="173">
        <f>SUM(AG27:AG35)</f>
        <v>1196</v>
      </c>
      <c r="AH36" s="151"/>
    </row>
    <row r="37" ht="15">
      <c r="AE37" s="129">
        <f>AE25+AE36</f>
        <v>9696.400000000001</v>
      </c>
    </row>
    <row r="44" ht="15">
      <c r="AH44" s="176"/>
    </row>
  </sheetData>
  <sheetProtection/>
  <mergeCells count="39">
    <mergeCell ref="AF11:AG11"/>
    <mergeCell ref="A26:F26"/>
    <mergeCell ref="K5:L5"/>
    <mergeCell ref="A4:A6"/>
    <mergeCell ref="B4:B6"/>
    <mergeCell ref="C4:E4"/>
    <mergeCell ref="C5:C6"/>
    <mergeCell ref="D5:D6"/>
    <mergeCell ref="P4:R4"/>
    <mergeCell ref="P5:P6"/>
    <mergeCell ref="C2:F2"/>
    <mergeCell ref="G4:I4"/>
    <mergeCell ref="B1:AH1"/>
    <mergeCell ref="M4:O4"/>
    <mergeCell ref="M5:M6"/>
    <mergeCell ref="N5:O5"/>
    <mergeCell ref="AH4:AH6"/>
    <mergeCell ref="Y4:AA4"/>
    <mergeCell ref="Y5:Y6"/>
    <mergeCell ref="Z5:AA5"/>
    <mergeCell ref="Q5:R5"/>
    <mergeCell ref="E5:E6"/>
    <mergeCell ref="J4:L4"/>
    <mergeCell ref="G5:G6"/>
    <mergeCell ref="H5:I5"/>
    <mergeCell ref="J5:J6"/>
    <mergeCell ref="F4:F6"/>
    <mergeCell ref="S4:U4"/>
    <mergeCell ref="S5:S6"/>
    <mergeCell ref="T5:U5"/>
    <mergeCell ref="V4:X4"/>
    <mergeCell ref="V5:V6"/>
    <mergeCell ref="W5:X5"/>
    <mergeCell ref="AE4:AG4"/>
    <mergeCell ref="AE5:AE6"/>
    <mergeCell ref="AF5:AG5"/>
    <mergeCell ref="AB4:AD4"/>
    <mergeCell ref="AB5:AB6"/>
    <mergeCell ref="AC5:AD5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6"/>
  <sheetViews>
    <sheetView zoomScaleSheetLayoutView="100" zoomScalePageLayoutView="0" workbookViewId="0" topLeftCell="A1">
      <pane xSplit="5" ySplit="5" topLeftCell="AH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I26" sqref="AI26"/>
    </sheetView>
  </sheetViews>
  <sheetFormatPr defaultColWidth="9.140625" defaultRowHeight="15" outlineLevelCol="1"/>
  <cols>
    <col min="1" max="1" width="5.00390625" style="45" customWidth="1"/>
    <col min="2" max="2" width="22.140625" style="45" customWidth="1"/>
    <col min="3" max="3" width="21.57421875" style="45" customWidth="1"/>
    <col min="4" max="4" width="7.7109375" style="60" customWidth="1"/>
    <col min="5" max="6" width="9.140625" style="60" customWidth="1"/>
    <col min="7" max="30" width="12.8515625" style="129" hidden="1" customWidth="1" outlineLevel="1"/>
    <col min="31" max="33" width="11.7109375" style="129" hidden="1" customWidth="1" outlineLevel="1"/>
    <col min="34" max="34" width="11.7109375" style="129" customWidth="1" collapsed="1"/>
    <col min="35" max="36" width="11.7109375" style="129" customWidth="1"/>
    <col min="37" max="37" width="17.00390625" style="129" customWidth="1"/>
    <col min="38" max="38" width="9.140625" style="45" customWidth="1"/>
    <col min="39" max="39" width="37.28125" style="45" customWidth="1"/>
    <col min="40" max="16384" width="9.140625" style="45" customWidth="1"/>
  </cols>
  <sheetData>
    <row r="1" spans="2:37" ht="15">
      <c r="B1" s="323" t="s">
        <v>10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</row>
    <row r="2" ht="15">
      <c r="AK2" s="168" t="s">
        <v>9</v>
      </c>
    </row>
    <row r="3" spans="1:37" ht="29.25" customHeight="1">
      <c r="A3" s="325" t="s">
        <v>0</v>
      </c>
      <c r="B3" s="325" t="s">
        <v>12</v>
      </c>
      <c r="C3" s="325" t="s">
        <v>1</v>
      </c>
      <c r="D3" s="325"/>
      <c r="E3" s="325"/>
      <c r="F3" s="336" t="s">
        <v>61</v>
      </c>
      <c r="G3" s="315" t="s">
        <v>122</v>
      </c>
      <c r="H3" s="315"/>
      <c r="I3" s="315"/>
      <c r="J3" s="315" t="s">
        <v>123</v>
      </c>
      <c r="K3" s="315"/>
      <c r="L3" s="315"/>
      <c r="M3" s="344" t="s">
        <v>125</v>
      </c>
      <c r="N3" s="344"/>
      <c r="O3" s="344"/>
      <c r="P3" s="315" t="s">
        <v>126</v>
      </c>
      <c r="Q3" s="315"/>
      <c r="R3" s="315"/>
      <c r="S3" s="315" t="s">
        <v>128</v>
      </c>
      <c r="T3" s="315"/>
      <c r="U3" s="315"/>
      <c r="V3" s="315" t="s">
        <v>131</v>
      </c>
      <c r="W3" s="315"/>
      <c r="X3" s="315"/>
      <c r="Y3" s="315" t="s">
        <v>132</v>
      </c>
      <c r="Z3" s="315"/>
      <c r="AA3" s="315"/>
      <c r="AB3" s="315" t="s">
        <v>133</v>
      </c>
      <c r="AC3" s="315"/>
      <c r="AD3" s="315"/>
      <c r="AE3" s="315" t="s">
        <v>137</v>
      </c>
      <c r="AF3" s="315"/>
      <c r="AG3" s="315"/>
      <c r="AH3" s="315" t="s">
        <v>141</v>
      </c>
      <c r="AI3" s="315"/>
      <c r="AJ3" s="315"/>
      <c r="AK3" s="320" t="s">
        <v>89</v>
      </c>
    </row>
    <row r="4" spans="1:37" ht="13.5" customHeight="1">
      <c r="A4" s="325"/>
      <c r="B4" s="325"/>
      <c r="C4" s="325" t="s">
        <v>2</v>
      </c>
      <c r="D4" s="325" t="s">
        <v>3</v>
      </c>
      <c r="E4" s="325" t="s">
        <v>4</v>
      </c>
      <c r="F4" s="337"/>
      <c r="G4" s="316" t="s">
        <v>5</v>
      </c>
      <c r="H4" s="317" t="s">
        <v>11</v>
      </c>
      <c r="I4" s="318"/>
      <c r="J4" s="316" t="s">
        <v>5</v>
      </c>
      <c r="K4" s="317" t="s">
        <v>11</v>
      </c>
      <c r="L4" s="318"/>
      <c r="M4" s="316" t="s">
        <v>5</v>
      </c>
      <c r="N4" s="317" t="s">
        <v>11</v>
      </c>
      <c r="O4" s="318"/>
      <c r="P4" s="316" t="s">
        <v>5</v>
      </c>
      <c r="Q4" s="317" t="s">
        <v>11</v>
      </c>
      <c r="R4" s="318"/>
      <c r="S4" s="316" t="s">
        <v>5</v>
      </c>
      <c r="T4" s="317" t="s">
        <v>11</v>
      </c>
      <c r="U4" s="318"/>
      <c r="V4" s="316" t="s">
        <v>5</v>
      </c>
      <c r="W4" s="317" t="s">
        <v>11</v>
      </c>
      <c r="X4" s="318"/>
      <c r="Y4" s="316" t="s">
        <v>5</v>
      </c>
      <c r="Z4" s="317" t="s">
        <v>11</v>
      </c>
      <c r="AA4" s="318"/>
      <c r="AB4" s="316" t="s">
        <v>5</v>
      </c>
      <c r="AC4" s="317" t="s">
        <v>11</v>
      </c>
      <c r="AD4" s="318"/>
      <c r="AE4" s="316" t="s">
        <v>5</v>
      </c>
      <c r="AF4" s="317" t="s">
        <v>11</v>
      </c>
      <c r="AG4" s="318"/>
      <c r="AH4" s="316" t="s">
        <v>5</v>
      </c>
      <c r="AI4" s="317" t="s">
        <v>11</v>
      </c>
      <c r="AJ4" s="318"/>
      <c r="AK4" s="321"/>
    </row>
    <row r="5" spans="1:37" ht="45" customHeight="1">
      <c r="A5" s="325"/>
      <c r="B5" s="325"/>
      <c r="C5" s="325"/>
      <c r="D5" s="325"/>
      <c r="E5" s="325"/>
      <c r="F5" s="338"/>
      <c r="G5" s="316"/>
      <c r="H5" s="133" t="s">
        <v>6</v>
      </c>
      <c r="I5" s="133" t="s">
        <v>7</v>
      </c>
      <c r="J5" s="316"/>
      <c r="K5" s="133" t="s">
        <v>6</v>
      </c>
      <c r="L5" s="133" t="s">
        <v>7</v>
      </c>
      <c r="M5" s="316"/>
      <c r="N5" s="133" t="s">
        <v>6</v>
      </c>
      <c r="O5" s="133" t="s">
        <v>7</v>
      </c>
      <c r="P5" s="316"/>
      <c r="Q5" s="133" t="s">
        <v>6</v>
      </c>
      <c r="R5" s="133" t="s">
        <v>7</v>
      </c>
      <c r="S5" s="316"/>
      <c r="T5" s="133" t="s">
        <v>6</v>
      </c>
      <c r="U5" s="133" t="s">
        <v>7</v>
      </c>
      <c r="V5" s="316"/>
      <c r="W5" s="133" t="s">
        <v>6</v>
      </c>
      <c r="X5" s="133" t="s">
        <v>7</v>
      </c>
      <c r="Y5" s="316"/>
      <c r="Z5" s="133" t="s">
        <v>6</v>
      </c>
      <c r="AA5" s="133" t="s">
        <v>7</v>
      </c>
      <c r="AB5" s="316"/>
      <c r="AC5" s="133" t="s">
        <v>6</v>
      </c>
      <c r="AD5" s="133" t="s">
        <v>7</v>
      </c>
      <c r="AE5" s="316"/>
      <c r="AF5" s="133" t="s">
        <v>6</v>
      </c>
      <c r="AG5" s="133" t="s">
        <v>7</v>
      </c>
      <c r="AH5" s="316"/>
      <c r="AI5" s="133" t="s">
        <v>6</v>
      </c>
      <c r="AJ5" s="133" t="s">
        <v>7</v>
      </c>
      <c r="AK5" s="322"/>
    </row>
    <row r="6" spans="1:41" ht="15">
      <c r="A6" s="177">
        <v>1</v>
      </c>
      <c r="B6" s="152" t="s">
        <v>53</v>
      </c>
      <c r="C6" s="166" t="s">
        <v>113</v>
      </c>
      <c r="D6" s="119">
        <v>8</v>
      </c>
      <c r="E6" s="118"/>
      <c r="F6" s="156">
        <f>'[2]МКД'!$H$228</f>
        <v>98</v>
      </c>
      <c r="G6" s="170">
        <f aca="true" t="shared" si="0" ref="G6:G25">H6+I6</f>
        <v>1152.12</v>
      </c>
      <c r="H6" s="120">
        <v>687.4</v>
      </c>
      <c r="I6" s="120">
        <v>464.72</v>
      </c>
      <c r="J6" s="179">
        <f aca="true" t="shared" si="1" ref="J6:J25">K6+L6</f>
        <v>1034.92</v>
      </c>
      <c r="K6" s="120">
        <v>580</v>
      </c>
      <c r="L6" s="120">
        <v>454.92</v>
      </c>
      <c r="M6" s="179">
        <f aca="true" t="shared" si="2" ref="M6:M25">N6+O6</f>
        <v>1034.92</v>
      </c>
      <c r="N6" s="120">
        <v>580</v>
      </c>
      <c r="O6" s="120">
        <v>454.92</v>
      </c>
      <c r="P6" s="179">
        <f aca="true" t="shared" si="3" ref="P6:P25">Q6+R6</f>
        <v>1136.02</v>
      </c>
      <c r="Q6" s="121">
        <v>681.1</v>
      </c>
      <c r="R6" s="121">
        <v>454.92</v>
      </c>
      <c r="S6" s="179">
        <f aca="true" t="shared" si="4" ref="S6:S25">T6+U6</f>
        <v>1127.72</v>
      </c>
      <c r="T6" s="85">
        <v>672.8</v>
      </c>
      <c r="U6" s="121">
        <v>454.92</v>
      </c>
      <c r="V6" s="214">
        <f aca="true" t="shared" si="5" ref="V6:V25">W6+X6</f>
        <v>1155.32</v>
      </c>
      <c r="W6" s="121">
        <v>700.4</v>
      </c>
      <c r="X6" s="121">
        <v>454.92</v>
      </c>
      <c r="Y6" s="232">
        <f>Z6+AA6</f>
        <v>1253.72</v>
      </c>
      <c r="Z6" s="242">
        <v>798.8</v>
      </c>
      <c r="AA6" s="243">
        <v>454.92</v>
      </c>
      <c r="AB6" s="232">
        <f>AC6+AD6</f>
        <v>1136.02</v>
      </c>
      <c r="AC6" s="242">
        <v>681.1</v>
      </c>
      <c r="AD6" s="243">
        <v>454.92</v>
      </c>
      <c r="AE6" s="232">
        <f>AF6+AG6</f>
        <v>1075.6200000000001</v>
      </c>
      <c r="AF6" s="242">
        <v>620.7</v>
      </c>
      <c r="AG6" s="243">
        <v>454.92</v>
      </c>
      <c r="AH6" s="232">
        <f>AI6+AJ6</f>
        <v>1313.92</v>
      </c>
      <c r="AI6" s="242">
        <v>859</v>
      </c>
      <c r="AJ6" s="243">
        <v>454.92</v>
      </c>
      <c r="AK6" s="246">
        <f>AH6/F6</f>
        <v>13.407346938775511</v>
      </c>
      <c r="AO6" s="124"/>
    </row>
    <row r="7" spans="1:41" ht="15">
      <c r="A7" s="177">
        <f>1+A6</f>
        <v>2</v>
      </c>
      <c r="B7" s="152" t="s">
        <v>53</v>
      </c>
      <c r="C7" s="152" t="s">
        <v>54</v>
      </c>
      <c r="D7" s="118">
        <v>38</v>
      </c>
      <c r="E7" s="118"/>
      <c r="F7" s="156">
        <f>'[2]МКД'!$H$206</f>
        <v>143</v>
      </c>
      <c r="G7" s="170">
        <f t="shared" si="0"/>
        <v>972.5</v>
      </c>
      <c r="H7" s="120">
        <v>637.3</v>
      </c>
      <c r="I7" s="120">
        <v>335.2</v>
      </c>
      <c r="J7" s="179">
        <f t="shared" si="1"/>
        <v>880.8</v>
      </c>
      <c r="K7" s="120">
        <v>545.6</v>
      </c>
      <c r="L7" s="120">
        <v>335.2</v>
      </c>
      <c r="M7" s="179">
        <f t="shared" si="2"/>
        <v>880.8</v>
      </c>
      <c r="N7" s="120">
        <v>545.6</v>
      </c>
      <c r="O7" s="120">
        <v>335.2</v>
      </c>
      <c r="P7" s="179">
        <f t="shared" si="3"/>
        <v>908.0999999999999</v>
      </c>
      <c r="Q7" s="121">
        <v>572.9</v>
      </c>
      <c r="R7" s="121">
        <v>335.2</v>
      </c>
      <c r="S7" s="179">
        <f t="shared" si="4"/>
        <v>970.4000000000001</v>
      </c>
      <c r="T7" s="85">
        <v>635.2</v>
      </c>
      <c r="U7" s="121">
        <v>335.2</v>
      </c>
      <c r="V7" s="179">
        <f t="shared" si="5"/>
        <v>898.8</v>
      </c>
      <c r="W7" s="121">
        <v>563.6</v>
      </c>
      <c r="X7" s="121">
        <v>335.2</v>
      </c>
      <c r="Y7" s="232">
        <f aca="true" t="shared" si="6" ref="Y7:Y25">Z7+AA7</f>
        <v>895.7</v>
      </c>
      <c r="Z7" s="242">
        <v>560.5</v>
      </c>
      <c r="AA7" s="243">
        <v>335.2</v>
      </c>
      <c r="AB7" s="232">
        <f aca="true" t="shared" si="7" ref="AB7:AB25">AC7+AD7</f>
        <v>908.0999999999999</v>
      </c>
      <c r="AC7" s="242">
        <v>572.9</v>
      </c>
      <c r="AD7" s="243">
        <v>335.2</v>
      </c>
      <c r="AE7" s="232">
        <f aca="true" t="shared" si="8" ref="AE7:AE25">AF7+AG7</f>
        <v>885.5</v>
      </c>
      <c r="AF7" s="242">
        <v>550.3</v>
      </c>
      <c r="AG7" s="243">
        <v>335.2</v>
      </c>
      <c r="AH7" s="232">
        <f aca="true" t="shared" si="9" ref="AH7:AH25">AI7+AJ7</f>
        <v>897.3</v>
      </c>
      <c r="AI7" s="242">
        <v>562.1</v>
      </c>
      <c r="AJ7" s="243">
        <v>335.2</v>
      </c>
      <c r="AK7" s="257">
        <f aca="true" t="shared" si="10" ref="AK7:AK25">AH7/F7</f>
        <v>6.274825174825175</v>
      </c>
      <c r="AO7" s="124"/>
    </row>
    <row r="8" spans="1:41" ht="15">
      <c r="A8" s="177">
        <f aca="true" t="shared" si="11" ref="A8:A25">1+A7</f>
        <v>3</v>
      </c>
      <c r="B8" s="152" t="s">
        <v>53</v>
      </c>
      <c r="C8" s="152" t="s">
        <v>58</v>
      </c>
      <c r="D8" s="118">
        <v>6</v>
      </c>
      <c r="E8" s="118" t="s">
        <v>18</v>
      </c>
      <c r="F8" s="156">
        <v>183</v>
      </c>
      <c r="G8" s="170">
        <f t="shared" si="0"/>
        <v>571</v>
      </c>
      <c r="H8" s="120">
        <v>571</v>
      </c>
      <c r="I8" s="120"/>
      <c r="J8" s="179">
        <f t="shared" si="1"/>
        <v>641.4</v>
      </c>
      <c r="K8" s="120">
        <v>641.4</v>
      </c>
      <c r="L8" s="120"/>
      <c r="M8" s="179">
        <f t="shared" si="2"/>
        <v>641.4</v>
      </c>
      <c r="N8" s="120">
        <v>641.4</v>
      </c>
      <c r="O8" s="120"/>
      <c r="P8" s="179">
        <f t="shared" si="3"/>
        <v>677</v>
      </c>
      <c r="Q8" s="121">
        <v>677</v>
      </c>
      <c r="R8" s="120"/>
      <c r="S8" s="179">
        <f t="shared" si="4"/>
        <v>621</v>
      </c>
      <c r="T8" s="85">
        <v>621</v>
      </c>
      <c r="U8" s="120"/>
      <c r="V8" s="179">
        <f t="shared" si="5"/>
        <v>649.3</v>
      </c>
      <c r="W8" s="121">
        <v>649.3</v>
      </c>
      <c r="X8" s="120"/>
      <c r="Y8" s="232">
        <f t="shared" si="6"/>
        <v>630.7</v>
      </c>
      <c r="Z8" s="242">
        <v>630.7</v>
      </c>
      <c r="AA8" s="243">
        <v>0</v>
      </c>
      <c r="AB8" s="232">
        <f t="shared" si="7"/>
        <v>677</v>
      </c>
      <c r="AC8" s="242">
        <v>677</v>
      </c>
      <c r="AD8" s="243">
        <v>0</v>
      </c>
      <c r="AE8" s="232">
        <f t="shared" si="8"/>
        <v>694.8</v>
      </c>
      <c r="AF8" s="242">
        <v>694.8</v>
      </c>
      <c r="AG8" s="243">
        <v>0</v>
      </c>
      <c r="AH8" s="232">
        <f t="shared" si="9"/>
        <v>699.9</v>
      </c>
      <c r="AI8" s="242">
        <v>699.9</v>
      </c>
      <c r="AJ8" s="243"/>
      <c r="AK8" s="257">
        <f t="shared" si="10"/>
        <v>3.824590163934426</v>
      </c>
      <c r="AO8" s="124"/>
    </row>
    <row r="9" spans="1:41" ht="15">
      <c r="A9" s="177">
        <f t="shared" si="11"/>
        <v>4</v>
      </c>
      <c r="B9" s="152" t="s">
        <v>53</v>
      </c>
      <c r="C9" s="152" t="s">
        <v>113</v>
      </c>
      <c r="D9" s="118">
        <v>2</v>
      </c>
      <c r="E9" s="118"/>
      <c r="F9" s="119">
        <v>169</v>
      </c>
      <c r="G9" s="170">
        <f t="shared" si="0"/>
        <v>492.6</v>
      </c>
      <c r="H9" s="120">
        <v>492.6</v>
      </c>
      <c r="I9" s="120"/>
      <c r="J9" s="179">
        <f t="shared" si="1"/>
        <v>567.6</v>
      </c>
      <c r="K9" s="120">
        <v>567.6</v>
      </c>
      <c r="L9" s="120"/>
      <c r="M9" s="179">
        <f t="shared" si="2"/>
        <v>567.6</v>
      </c>
      <c r="N9" s="120">
        <v>567.6</v>
      </c>
      <c r="O9" s="120"/>
      <c r="P9" s="179">
        <f t="shared" si="3"/>
        <v>572.5</v>
      </c>
      <c r="Q9" s="121">
        <v>572.5</v>
      </c>
      <c r="R9" s="120"/>
      <c r="S9" s="179">
        <f t="shared" si="4"/>
        <v>578.6</v>
      </c>
      <c r="T9" s="85">
        <v>578.6</v>
      </c>
      <c r="U9" s="120"/>
      <c r="V9" s="179">
        <f t="shared" si="5"/>
        <v>566.6</v>
      </c>
      <c r="W9" s="121">
        <v>566.6</v>
      </c>
      <c r="X9" s="120"/>
      <c r="Y9" s="232">
        <f t="shared" si="6"/>
        <v>530.7</v>
      </c>
      <c r="Z9" s="242">
        <v>530.7</v>
      </c>
      <c r="AA9" s="243">
        <v>0</v>
      </c>
      <c r="AB9" s="232">
        <f t="shared" si="7"/>
        <v>530.7</v>
      </c>
      <c r="AC9" s="242">
        <v>530.7</v>
      </c>
      <c r="AD9" s="243">
        <v>0</v>
      </c>
      <c r="AE9" s="232">
        <f t="shared" si="8"/>
        <v>637.8</v>
      </c>
      <c r="AF9" s="242">
        <v>637.8</v>
      </c>
      <c r="AG9" s="243">
        <v>0</v>
      </c>
      <c r="AH9" s="232">
        <f t="shared" si="9"/>
        <v>669</v>
      </c>
      <c r="AI9" s="242">
        <v>669</v>
      </c>
      <c r="AJ9" s="243"/>
      <c r="AK9" s="257">
        <f t="shared" si="10"/>
        <v>3.9585798816568047</v>
      </c>
      <c r="AO9" s="124"/>
    </row>
    <row r="10" spans="1:41" ht="15">
      <c r="A10" s="177">
        <f t="shared" si="11"/>
        <v>5</v>
      </c>
      <c r="B10" s="152" t="s">
        <v>53</v>
      </c>
      <c r="C10" s="152" t="s">
        <v>54</v>
      </c>
      <c r="D10" s="177">
        <v>29</v>
      </c>
      <c r="E10" s="177" t="s">
        <v>18</v>
      </c>
      <c r="F10" s="177">
        <v>126</v>
      </c>
      <c r="G10" s="170">
        <f t="shared" si="0"/>
        <v>418.5</v>
      </c>
      <c r="H10" s="120">
        <v>418.5</v>
      </c>
      <c r="I10" s="120"/>
      <c r="J10" s="179">
        <f t="shared" si="1"/>
        <v>476.3</v>
      </c>
      <c r="K10" s="120">
        <v>476.3</v>
      </c>
      <c r="L10" s="120"/>
      <c r="M10" s="179">
        <f t="shared" si="2"/>
        <v>476.3</v>
      </c>
      <c r="N10" s="120">
        <v>476.3</v>
      </c>
      <c r="O10" s="120"/>
      <c r="P10" s="179">
        <f t="shared" si="3"/>
        <v>506.3</v>
      </c>
      <c r="Q10" s="121">
        <v>506.3</v>
      </c>
      <c r="R10" s="120"/>
      <c r="S10" s="179">
        <f t="shared" si="4"/>
        <v>525.9</v>
      </c>
      <c r="T10" s="85">
        <v>525.9</v>
      </c>
      <c r="U10" s="121"/>
      <c r="V10" s="179">
        <f t="shared" si="5"/>
        <v>495.4</v>
      </c>
      <c r="W10" s="121">
        <v>495.4</v>
      </c>
      <c r="X10" s="121"/>
      <c r="Y10" s="232">
        <f t="shared" si="6"/>
        <v>541.6</v>
      </c>
      <c r="Z10" s="242">
        <v>541.6</v>
      </c>
      <c r="AA10" s="243">
        <v>0</v>
      </c>
      <c r="AB10" s="232">
        <f t="shared" si="7"/>
        <v>506.3</v>
      </c>
      <c r="AC10" s="242">
        <v>506.3</v>
      </c>
      <c r="AD10" s="243">
        <v>0</v>
      </c>
      <c r="AE10" s="232">
        <f t="shared" si="8"/>
        <v>624.8</v>
      </c>
      <c r="AF10" s="242">
        <v>624.8</v>
      </c>
      <c r="AG10" s="243">
        <v>0</v>
      </c>
      <c r="AH10" s="232">
        <f t="shared" si="9"/>
        <v>648.8</v>
      </c>
      <c r="AI10" s="242">
        <v>648.8</v>
      </c>
      <c r="AJ10" s="243"/>
      <c r="AK10" s="257">
        <f t="shared" si="10"/>
        <v>5.149206349206349</v>
      </c>
      <c r="AO10" s="124"/>
    </row>
    <row r="11" spans="1:41" ht="15">
      <c r="A11" s="177">
        <f t="shared" si="11"/>
        <v>6</v>
      </c>
      <c r="B11" s="152" t="s">
        <v>53</v>
      </c>
      <c r="C11" s="152" t="s">
        <v>113</v>
      </c>
      <c r="D11" s="118">
        <v>6</v>
      </c>
      <c r="E11" s="118"/>
      <c r="F11" s="119">
        <v>133</v>
      </c>
      <c r="G11" s="170">
        <f t="shared" si="0"/>
        <v>415.2</v>
      </c>
      <c r="H11" s="120">
        <v>392.3</v>
      </c>
      <c r="I11" s="120">
        <v>22.9</v>
      </c>
      <c r="J11" s="179">
        <f t="shared" si="1"/>
        <v>331.7</v>
      </c>
      <c r="K11" s="120">
        <v>331.7</v>
      </c>
      <c r="L11" s="120">
        <v>0</v>
      </c>
      <c r="M11" s="179">
        <f t="shared" si="2"/>
        <v>331.7</v>
      </c>
      <c r="N11" s="120">
        <v>331.7</v>
      </c>
      <c r="O11" s="120">
        <v>0</v>
      </c>
      <c r="P11" s="179">
        <f t="shared" si="3"/>
        <v>405.4</v>
      </c>
      <c r="Q11" s="121">
        <v>405.4</v>
      </c>
      <c r="R11" s="120"/>
      <c r="S11" s="179">
        <f t="shared" si="4"/>
        <v>389.5</v>
      </c>
      <c r="T11" s="85">
        <v>389.5</v>
      </c>
      <c r="U11" s="120"/>
      <c r="V11" s="179">
        <f t="shared" si="5"/>
        <v>416.4</v>
      </c>
      <c r="W11" s="121">
        <v>416.4</v>
      </c>
      <c r="X11" s="120"/>
      <c r="Y11" s="232">
        <f t="shared" si="6"/>
        <v>433.7</v>
      </c>
      <c r="Z11" s="242">
        <v>433.7</v>
      </c>
      <c r="AA11" s="243">
        <v>0</v>
      </c>
      <c r="AB11" s="232">
        <f t="shared" si="7"/>
        <v>405.4</v>
      </c>
      <c r="AC11" s="242">
        <v>405.4</v>
      </c>
      <c r="AD11" s="243">
        <v>0</v>
      </c>
      <c r="AE11" s="232">
        <f t="shared" si="8"/>
        <v>485.9</v>
      </c>
      <c r="AF11" s="242">
        <v>485.9</v>
      </c>
      <c r="AG11" s="243">
        <v>0</v>
      </c>
      <c r="AH11" s="232">
        <f t="shared" si="9"/>
        <v>481.6</v>
      </c>
      <c r="AI11" s="242">
        <v>481.6</v>
      </c>
      <c r="AJ11" s="243"/>
      <c r="AK11" s="257">
        <f t="shared" si="10"/>
        <v>3.6210526315789475</v>
      </c>
      <c r="AO11" s="124"/>
    </row>
    <row r="12" spans="1:41" ht="15">
      <c r="A12" s="177">
        <f t="shared" si="11"/>
        <v>7</v>
      </c>
      <c r="B12" s="152" t="s">
        <v>53</v>
      </c>
      <c r="C12" s="152" t="s">
        <v>54</v>
      </c>
      <c r="D12" s="177">
        <v>29</v>
      </c>
      <c r="E12" s="177"/>
      <c r="F12" s="177">
        <v>116</v>
      </c>
      <c r="G12" s="170">
        <f t="shared" si="0"/>
        <v>338.5</v>
      </c>
      <c r="H12" s="120">
        <v>338.5</v>
      </c>
      <c r="I12" s="120"/>
      <c r="J12" s="179">
        <f t="shared" si="1"/>
        <v>353.5</v>
      </c>
      <c r="K12" s="120">
        <v>353.5</v>
      </c>
      <c r="L12" s="120"/>
      <c r="M12" s="179">
        <f t="shared" si="2"/>
        <v>353.5</v>
      </c>
      <c r="N12" s="120">
        <v>353.5</v>
      </c>
      <c r="O12" s="120"/>
      <c r="P12" s="179">
        <f t="shared" si="3"/>
        <v>385</v>
      </c>
      <c r="Q12" s="121">
        <v>385</v>
      </c>
      <c r="R12" s="120"/>
      <c r="S12" s="179">
        <f t="shared" si="4"/>
        <v>382.1</v>
      </c>
      <c r="T12" s="85">
        <v>382.1</v>
      </c>
      <c r="U12" s="121"/>
      <c r="V12" s="179">
        <f t="shared" si="5"/>
        <v>383.7</v>
      </c>
      <c r="W12" s="121">
        <v>383.7</v>
      </c>
      <c r="X12" s="121"/>
      <c r="Y12" s="232">
        <f t="shared" si="6"/>
        <v>359.9</v>
      </c>
      <c r="Z12" s="242">
        <v>359.9</v>
      </c>
      <c r="AA12" s="243">
        <v>0</v>
      </c>
      <c r="AB12" s="232">
        <f t="shared" si="7"/>
        <v>385</v>
      </c>
      <c r="AC12" s="242">
        <v>385</v>
      </c>
      <c r="AD12" s="243">
        <v>0</v>
      </c>
      <c r="AE12" s="232">
        <f t="shared" si="8"/>
        <v>367.1</v>
      </c>
      <c r="AF12" s="242">
        <v>367.1</v>
      </c>
      <c r="AG12" s="243">
        <v>0</v>
      </c>
      <c r="AH12" s="232">
        <f t="shared" si="9"/>
        <v>384.1</v>
      </c>
      <c r="AI12" s="242">
        <v>384.1</v>
      </c>
      <c r="AJ12" s="243"/>
      <c r="AK12" s="257">
        <f t="shared" si="10"/>
        <v>3.3112068965517243</v>
      </c>
      <c r="AO12" s="124"/>
    </row>
    <row r="13" spans="1:41" ht="15">
      <c r="A13" s="177">
        <f t="shared" si="11"/>
        <v>8</v>
      </c>
      <c r="B13" s="152" t="s">
        <v>53</v>
      </c>
      <c r="C13" s="152" t="s">
        <v>19</v>
      </c>
      <c r="D13" s="118">
        <v>36</v>
      </c>
      <c r="E13" s="118"/>
      <c r="F13" s="119">
        <v>66</v>
      </c>
      <c r="G13" s="170">
        <f t="shared" si="0"/>
        <v>279.3</v>
      </c>
      <c r="H13" s="120">
        <v>279.3</v>
      </c>
      <c r="I13" s="120"/>
      <c r="J13" s="179">
        <f t="shared" si="1"/>
        <v>384.2</v>
      </c>
      <c r="K13" s="120">
        <v>384.2</v>
      </c>
      <c r="L13" s="120"/>
      <c r="M13" s="179">
        <f t="shared" si="2"/>
        <v>384.2</v>
      </c>
      <c r="N13" s="120">
        <v>384.2</v>
      </c>
      <c r="O13" s="120"/>
      <c r="P13" s="179">
        <f t="shared" si="3"/>
        <v>381</v>
      </c>
      <c r="Q13" s="121">
        <v>381</v>
      </c>
      <c r="R13" s="120"/>
      <c r="S13" s="179">
        <f t="shared" si="4"/>
        <v>355</v>
      </c>
      <c r="T13" s="85">
        <v>355</v>
      </c>
      <c r="U13" s="120"/>
      <c r="V13" s="179">
        <f t="shared" si="5"/>
        <v>337.9</v>
      </c>
      <c r="W13" s="121">
        <v>337.9</v>
      </c>
      <c r="X13" s="120"/>
      <c r="Y13" s="232">
        <f t="shared" si="6"/>
        <v>371.6</v>
      </c>
      <c r="Z13" s="242">
        <v>371.6</v>
      </c>
      <c r="AA13" s="243">
        <v>0</v>
      </c>
      <c r="AB13" s="232">
        <f t="shared" si="7"/>
        <v>381</v>
      </c>
      <c r="AC13" s="242">
        <v>381</v>
      </c>
      <c r="AD13" s="243">
        <v>0</v>
      </c>
      <c r="AE13" s="232">
        <f t="shared" si="8"/>
        <v>432.3</v>
      </c>
      <c r="AF13" s="242">
        <v>432.3</v>
      </c>
      <c r="AG13" s="243">
        <v>0</v>
      </c>
      <c r="AH13" s="232">
        <f t="shared" si="9"/>
        <v>439.1</v>
      </c>
      <c r="AI13" s="242">
        <v>439.1</v>
      </c>
      <c r="AJ13" s="243"/>
      <c r="AK13" s="257">
        <f t="shared" si="10"/>
        <v>6.653030303030303</v>
      </c>
      <c r="AO13" s="124"/>
    </row>
    <row r="14" spans="1:41" ht="15">
      <c r="A14" s="177">
        <f t="shared" si="11"/>
        <v>9</v>
      </c>
      <c r="B14" s="152" t="s">
        <v>53</v>
      </c>
      <c r="C14" s="152" t="s">
        <v>118</v>
      </c>
      <c r="D14" s="118">
        <v>2</v>
      </c>
      <c r="E14" s="118"/>
      <c r="F14" s="119">
        <v>68</v>
      </c>
      <c r="G14" s="170">
        <f t="shared" si="0"/>
        <v>229.5</v>
      </c>
      <c r="H14" s="120">
        <v>229.5</v>
      </c>
      <c r="I14" s="120"/>
      <c r="J14" s="179">
        <f t="shared" si="1"/>
        <v>260.6</v>
      </c>
      <c r="K14" s="120">
        <v>260.6</v>
      </c>
      <c r="L14" s="120"/>
      <c r="M14" s="179">
        <f t="shared" si="2"/>
        <v>260.6</v>
      </c>
      <c r="N14" s="120">
        <v>260.6</v>
      </c>
      <c r="O14" s="120"/>
      <c r="P14" s="179">
        <f t="shared" si="3"/>
        <v>264.2</v>
      </c>
      <c r="Q14" s="121">
        <v>264.2</v>
      </c>
      <c r="R14" s="120"/>
      <c r="S14" s="179">
        <f t="shared" si="4"/>
        <v>285.1</v>
      </c>
      <c r="T14" s="85">
        <v>285.1</v>
      </c>
      <c r="U14" s="120"/>
      <c r="V14" s="179">
        <f t="shared" si="5"/>
        <v>284</v>
      </c>
      <c r="W14" s="121">
        <v>284</v>
      </c>
      <c r="X14" s="120"/>
      <c r="Y14" s="232">
        <f t="shared" si="6"/>
        <v>278.4</v>
      </c>
      <c r="Z14" s="242">
        <v>278.4</v>
      </c>
      <c r="AA14" s="243">
        <v>0</v>
      </c>
      <c r="AB14" s="232">
        <f t="shared" si="7"/>
        <v>264.2</v>
      </c>
      <c r="AC14" s="242">
        <v>264.2</v>
      </c>
      <c r="AD14" s="243">
        <v>0</v>
      </c>
      <c r="AE14" s="232">
        <f t="shared" si="8"/>
        <v>315.5</v>
      </c>
      <c r="AF14" s="242">
        <v>315.5</v>
      </c>
      <c r="AG14" s="243">
        <v>0</v>
      </c>
      <c r="AH14" s="232">
        <f t="shared" si="9"/>
        <v>332.2</v>
      </c>
      <c r="AI14" s="242">
        <v>332.2</v>
      </c>
      <c r="AJ14" s="243"/>
      <c r="AK14" s="257">
        <f t="shared" si="10"/>
        <v>4.885294117647058</v>
      </c>
      <c r="AO14" s="124"/>
    </row>
    <row r="15" spans="1:41" ht="15">
      <c r="A15" s="177">
        <f t="shared" si="11"/>
        <v>10</v>
      </c>
      <c r="B15" s="152" t="s">
        <v>53</v>
      </c>
      <c r="C15" s="152" t="s">
        <v>51</v>
      </c>
      <c r="D15" s="118">
        <v>9</v>
      </c>
      <c r="E15" s="118"/>
      <c r="F15" s="119">
        <v>60</v>
      </c>
      <c r="G15" s="170">
        <f t="shared" si="0"/>
        <v>190</v>
      </c>
      <c r="H15" s="120">
        <v>190</v>
      </c>
      <c r="I15" s="120"/>
      <c r="J15" s="179">
        <f t="shared" si="1"/>
        <v>206.3</v>
      </c>
      <c r="K15" s="120">
        <v>206.3</v>
      </c>
      <c r="L15" s="120"/>
      <c r="M15" s="179">
        <f t="shared" si="2"/>
        <v>206.3</v>
      </c>
      <c r="N15" s="120">
        <v>206.3</v>
      </c>
      <c r="O15" s="120"/>
      <c r="P15" s="179">
        <f t="shared" si="3"/>
        <v>216.5</v>
      </c>
      <c r="Q15" s="121">
        <v>216.5</v>
      </c>
      <c r="R15" s="120"/>
      <c r="S15" s="179">
        <f t="shared" si="4"/>
        <v>215.4</v>
      </c>
      <c r="T15" s="85">
        <v>215.4</v>
      </c>
      <c r="U15" s="120"/>
      <c r="V15" s="179">
        <f t="shared" si="5"/>
        <v>216.1</v>
      </c>
      <c r="W15" s="121">
        <v>216.1</v>
      </c>
      <c r="X15" s="121"/>
      <c r="Y15" s="232">
        <f t="shared" si="6"/>
        <v>230.3</v>
      </c>
      <c r="Z15" s="242">
        <v>230.3</v>
      </c>
      <c r="AA15" s="243">
        <v>0</v>
      </c>
      <c r="AB15" s="232">
        <f t="shared" si="7"/>
        <v>216.5</v>
      </c>
      <c r="AC15" s="242">
        <v>216.5</v>
      </c>
      <c r="AD15" s="243">
        <v>0</v>
      </c>
      <c r="AE15" s="232">
        <f t="shared" si="8"/>
        <v>239.4</v>
      </c>
      <c r="AF15" s="242">
        <v>239.4</v>
      </c>
      <c r="AG15" s="243">
        <v>0</v>
      </c>
      <c r="AH15" s="232">
        <f t="shared" si="9"/>
        <v>232.7</v>
      </c>
      <c r="AI15" s="242">
        <v>232.7</v>
      </c>
      <c r="AJ15" s="243"/>
      <c r="AK15" s="257">
        <f t="shared" si="10"/>
        <v>3.878333333333333</v>
      </c>
      <c r="AO15" s="124"/>
    </row>
    <row r="16" spans="1:41" ht="15">
      <c r="A16" s="177">
        <f t="shared" si="11"/>
        <v>11</v>
      </c>
      <c r="B16" s="152" t="s">
        <v>53</v>
      </c>
      <c r="C16" s="152" t="s">
        <v>54</v>
      </c>
      <c r="D16" s="177">
        <v>37</v>
      </c>
      <c r="E16" s="177"/>
      <c r="F16" s="177">
        <v>60</v>
      </c>
      <c r="G16" s="170">
        <f t="shared" si="0"/>
        <v>168.7</v>
      </c>
      <c r="H16" s="120">
        <v>168.7</v>
      </c>
      <c r="I16" s="120"/>
      <c r="J16" s="179">
        <f t="shared" si="1"/>
        <v>184.2</v>
      </c>
      <c r="K16" s="120">
        <v>184.2</v>
      </c>
      <c r="L16" s="120"/>
      <c r="M16" s="179">
        <f t="shared" si="2"/>
        <v>184.2</v>
      </c>
      <c r="N16" s="120">
        <v>184.2</v>
      </c>
      <c r="O16" s="120"/>
      <c r="P16" s="179">
        <f t="shared" si="3"/>
        <v>198.3</v>
      </c>
      <c r="Q16" s="121">
        <v>198.3</v>
      </c>
      <c r="R16" s="120"/>
      <c r="S16" s="179">
        <f t="shared" si="4"/>
        <v>194.9</v>
      </c>
      <c r="T16" s="85">
        <v>194.9</v>
      </c>
      <c r="U16" s="121"/>
      <c r="V16" s="179">
        <f t="shared" si="5"/>
        <v>199.7</v>
      </c>
      <c r="W16" s="121">
        <v>199.7</v>
      </c>
      <c r="X16" s="121"/>
      <c r="Y16" s="232">
        <f t="shared" si="6"/>
        <v>191.5</v>
      </c>
      <c r="Z16" s="242">
        <v>191.5</v>
      </c>
      <c r="AA16" s="243">
        <v>0</v>
      </c>
      <c r="AB16" s="232">
        <f t="shared" si="7"/>
        <v>198.3</v>
      </c>
      <c r="AC16" s="242">
        <v>198.3</v>
      </c>
      <c r="AD16" s="243">
        <v>0</v>
      </c>
      <c r="AE16" s="232">
        <f t="shared" si="8"/>
        <v>216.4</v>
      </c>
      <c r="AF16" s="242">
        <v>216.4</v>
      </c>
      <c r="AG16" s="243">
        <v>0</v>
      </c>
      <c r="AH16" s="232">
        <f t="shared" si="9"/>
        <v>241.8</v>
      </c>
      <c r="AI16" s="242">
        <v>241.8</v>
      </c>
      <c r="AJ16" s="243"/>
      <c r="AK16" s="257">
        <f t="shared" si="10"/>
        <v>4.03</v>
      </c>
      <c r="AO16" s="124"/>
    </row>
    <row r="17" spans="1:41" ht="15">
      <c r="A17" s="177">
        <f t="shared" si="11"/>
        <v>12</v>
      </c>
      <c r="B17" s="152" t="s">
        <v>53</v>
      </c>
      <c r="C17" s="152" t="s">
        <v>51</v>
      </c>
      <c r="D17" s="118">
        <v>3</v>
      </c>
      <c r="E17" s="118" t="s">
        <v>17</v>
      </c>
      <c r="F17" s="119">
        <v>36</v>
      </c>
      <c r="G17" s="170">
        <f t="shared" si="0"/>
        <v>131</v>
      </c>
      <c r="H17" s="120">
        <v>131</v>
      </c>
      <c r="I17" s="120"/>
      <c r="J17" s="179">
        <f t="shared" si="1"/>
        <v>148.5</v>
      </c>
      <c r="K17" s="120">
        <v>148.5</v>
      </c>
      <c r="L17" s="120"/>
      <c r="M17" s="179">
        <f t="shared" si="2"/>
        <v>148.5</v>
      </c>
      <c r="N17" s="120">
        <v>148.5</v>
      </c>
      <c r="O17" s="120"/>
      <c r="P17" s="179">
        <f t="shared" si="3"/>
        <v>169.2</v>
      </c>
      <c r="Q17" s="121">
        <v>169.2</v>
      </c>
      <c r="R17" s="120"/>
      <c r="S17" s="179">
        <f t="shared" si="4"/>
        <v>173.6</v>
      </c>
      <c r="T17" s="85">
        <v>173.6</v>
      </c>
      <c r="U17" s="120"/>
      <c r="V17" s="179">
        <f t="shared" si="5"/>
        <v>185.7</v>
      </c>
      <c r="W17" s="121">
        <v>185.7</v>
      </c>
      <c r="X17" s="121"/>
      <c r="Y17" s="232">
        <f t="shared" si="6"/>
        <v>192.9</v>
      </c>
      <c r="Z17" s="242">
        <v>192.9</v>
      </c>
      <c r="AA17" s="243">
        <v>0</v>
      </c>
      <c r="AB17" s="232">
        <f t="shared" si="7"/>
        <v>169.2</v>
      </c>
      <c r="AC17" s="242">
        <v>169.2</v>
      </c>
      <c r="AD17" s="243">
        <v>0</v>
      </c>
      <c r="AE17" s="232">
        <f t="shared" si="8"/>
        <v>145.9</v>
      </c>
      <c r="AF17" s="242">
        <v>145.9</v>
      </c>
      <c r="AG17" s="243">
        <v>0</v>
      </c>
      <c r="AH17" s="232">
        <f t="shared" si="9"/>
        <v>212.8</v>
      </c>
      <c r="AI17" s="242">
        <v>212.8</v>
      </c>
      <c r="AJ17" s="243"/>
      <c r="AK17" s="257">
        <f t="shared" si="10"/>
        <v>5.911111111111111</v>
      </c>
      <c r="AO17" s="124"/>
    </row>
    <row r="18" spans="1:41" ht="15">
      <c r="A18" s="177">
        <f t="shared" si="11"/>
        <v>13</v>
      </c>
      <c r="B18" s="152" t="s">
        <v>53</v>
      </c>
      <c r="C18" s="152" t="s">
        <v>113</v>
      </c>
      <c r="D18" s="118">
        <v>3</v>
      </c>
      <c r="E18" s="118"/>
      <c r="F18" s="119">
        <f>'[2]МКД'!$H$69</f>
        <v>49</v>
      </c>
      <c r="G18" s="170">
        <f t="shared" si="0"/>
        <v>224.5</v>
      </c>
      <c r="H18" s="120">
        <v>205.6</v>
      </c>
      <c r="I18" s="120">
        <v>18.9</v>
      </c>
      <c r="J18" s="179">
        <f t="shared" si="1"/>
        <v>188.4</v>
      </c>
      <c r="K18" s="120">
        <v>188.4</v>
      </c>
      <c r="L18" s="120">
        <v>0</v>
      </c>
      <c r="M18" s="179">
        <f t="shared" si="2"/>
        <v>188.4</v>
      </c>
      <c r="N18" s="120">
        <v>188.4</v>
      </c>
      <c r="O18" s="120">
        <v>0</v>
      </c>
      <c r="P18" s="179">
        <f t="shared" si="3"/>
        <v>160.4</v>
      </c>
      <c r="Q18" s="121">
        <v>160.4</v>
      </c>
      <c r="R18" s="120"/>
      <c r="S18" s="179">
        <f t="shared" si="4"/>
        <v>163</v>
      </c>
      <c r="T18" s="85">
        <v>163</v>
      </c>
      <c r="U18" s="120"/>
      <c r="V18" s="179">
        <f t="shared" si="5"/>
        <v>175.1</v>
      </c>
      <c r="W18" s="121">
        <v>175.1</v>
      </c>
      <c r="X18" s="120"/>
      <c r="Y18" s="232">
        <f t="shared" si="6"/>
        <v>169.2</v>
      </c>
      <c r="Z18" s="242">
        <v>169.2</v>
      </c>
      <c r="AA18" s="243">
        <v>0</v>
      </c>
      <c r="AB18" s="232">
        <f t="shared" si="7"/>
        <v>160.4</v>
      </c>
      <c r="AC18" s="242">
        <v>160.4</v>
      </c>
      <c r="AD18" s="243">
        <v>0</v>
      </c>
      <c r="AE18" s="232">
        <f t="shared" si="8"/>
        <v>174</v>
      </c>
      <c r="AF18" s="242">
        <v>174</v>
      </c>
      <c r="AG18" s="243">
        <v>0</v>
      </c>
      <c r="AH18" s="232">
        <f t="shared" si="9"/>
        <v>190.6</v>
      </c>
      <c r="AI18" s="242">
        <v>190.6</v>
      </c>
      <c r="AJ18" s="243"/>
      <c r="AK18" s="257">
        <f t="shared" si="10"/>
        <v>3.889795918367347</v>
      </c>
      <c r="AO18" s="124"/>
    </row>
    <row r="19" spans="1:41" ht="15">
      <c r="A19" s="177">
        <f t="shared" si="11"/>
        <v>14</v>
      </c>
      <c r="B19" s="152" t="s">
        <v>53</v>
      </c>
      <c r="C19" s="152" t="s">
        <v>49</v>
      </c>
      <c r="D19" s="118">
        <v>10</v>
      </c>
      <c r="E19" s="118" t="s">
        <v>17</v>
      </c>
      <c r="F19" s="119">
        <v>30</v>
      </c>
      <c r="G19" s="170">
        <f t="shared" si="0"/>
        <v>88.6</v>
      </c>
      <c r="H19" s="120">
        <v>88.6</v>
      </c>
      <c r="I19" s="120"/>
      <c r="J19" s="179">
        <f t="shared" si="1"/>
        <v>107.3</v>
      </c>
      <c r="K19" s="120">
        <v>107.3</v>
      </c>
      <c r="L19" s="120"/>
      <c r="M19" s="179">
        <f t="shared" si="2"/>
        <v>107.3</v>
      </c>
      <c r="N19" s="120">
        <v>107.3</v>
      </c>
      <c r="O19" s="120"/>
      <c r="P19" s="179">
        <f t="shared" si="3"/>
        <v>110.8</v>
      </c>
      <c r="Q19" s="121">
        <v>110.8</v>
      </c>
      <c r="R19" s="120"/>
      <c r="S19" s="179">
        <f t="shared" si="4"/>
        <v>103.6</v>
      </c>
      <c r="T19" s="85">
        <v>103.6</v>
      </c>
      <c r="U19" s="120"/>
      <c r="V19" s="179">
        <f t="shared" si="5"/>
        <v>148.6</v>
      </c>
      <c r="W19" s="121">
        <v>148.6</v>
      </c>
      <c r="X19" s="120"/>
      <c r="Y19" s="232">
        <f t="shared" si="6"/>
        <v>68.3</v>
      </c>
      <c r="Z19" s="242">
        <v>68.3</v>
      </c>
      <c r="AA19" s="243">
        <v>0</v>
      </c>
      <c r="AB19" s="232">
        <f t="shared" si="7"/>
        <v>110.8</v>
      </c>
      <c r="AC19" s="242">
        <v>110.8</v>
      </c>
      <c r="AD19" s="243">
        <v>0</v>
      </c>
      <c r="AE19" s="232">
        <f t="shared" si="8"/>
        <v>98.4</v>
      </c>
      <c r="AF19" s="242">
        <v>98.4</v>
      </c>
      <c r="AG19" s="243">
        <v>0</v>
      </c>
      <c r="AH19" s="232">
        <f t="shared" si="9"/>
        <v>139.1</v>
      </c>
      <c r="AI19" s="242">
        <v>139.1</v>
      </c>
      <c r="AJ19" s="243"/>
      <c r="AK19" s="257">
        <f t="shared" si="10"/>
        <v>4.636666666666667</v>
      </c>
      <c r="AO19" s="124"/>
    </row>
    <row r="20" spans="1:41" ht="15">
      <c r="A20" s="177">
        <f t="shared" si="11"/>
        <v>15</v>
      </c>
      <c r="B20" s="152" t="s">
        <v>53</v>
      </c>
      <c r="C20" s="152" t="s">
        <v>49</v>
      </c>
      <c r="D20" s="118">
        <v>20</v>
      </c>
      <c r="E20" s="118"/>
      <c r="F20" s="119">
        <v>36</v>
      </c>
      <c r="G20" s="170">
        <f t="shared" si="0"/>
        <v>111.1</v>
      </c>
      <c r="H20" s="120">
        <v>111.1</v>
      </c>
      <c r="I20" s="120"/>
      <c r="J20" s="179">
        <f t="shared" si="1"/>
        <v>126.8</v>
      </c>
      <c r="K20" s="120">
        <v>126.8</v>
      </c>
      <c r="L20" s="120"/>
      <c r="M20" s="179">
        <f t="shared" si="2"/>
        <v>126.8</v>
      </c>
      <c r="N20" s="120">
        <v>126.8</v>
      </c>
      <c r="O20" s="120"/>
      <c r="P20" s="179">
        <f t="shared" si="3"/>
        <v>137.4</v>
      </c>
      <c r="Q20" s="121">
        <v>137.4</v>
      </c>
      <c r="R20" s="120"/>
      <c r="S20" s="179">
        <f t="shared" si="4"/>
        <v>129.8</v>
      </c>
      <c r="T20" s="85">
        <v>129.8</v>
      </c>
      <c r="U20" s="120"/>
      <c r="V20" s="179">
        <f t="shared" si="5"/>
        <v>138.6</v>
      </c>
      <c r="W20" s="121">
        <v>138.6</v>
      </c>
      <c r="X20" s="120"/>
      <c r="Y20" s="232">
        <f t="shared" si="6"/>
        <v>151.4</v>
      </c>
      <c r="Z20" s="242">
        <v>151.4</v>
      </c>
      <c r="AA20" s="243">
        <v>0</v>
      </c>
      <c r="AB20" s="232">
        <f t="shared" si="7"/>
        <v>151.4</v>
      </c>
      <c r="AC20" s="242">
        <v>151.4</v>
      </c>
      <c r="AD20" s="243">
        <v>0</v>
      </c>
      <c r="AE20" s="232">
        <f t="shared" si="8"/>
        <v>165.7</v>
      </c>
      <c r="AF20" s="242">
        <v>165.7</v>
      </c>
      <c r="AG20" s="243">
        <v>0</v>
      </c>
      <c r="AH20" s="232">
        <f t="shared" si="9"/>
        <v>160.8</v>
      </c>
      <c r="AI20" s="242">
        <v>160.8</v>
      </c>
      <c r="AJ20" s="243"/>
      <c r="AK20" s="257">
        <f t="shared" si="10"/>
        <v>4.466666666666667</v>
      </c>
      <c r="AO20" s="124"/>
    </row>
    <row r="21" spans="1:41" ht="15">
      <c r="A21" s="177">
        <f t="shared" si="11"/>
        <v>16</v>
      </c>
      <c r="B21" s="152" t="s">
        <v>53</v>
      </c>
      <c r="C21" s="152" t="s">
        <v>51</v>
      </c>
      <c r="D21" s="118">
        <v>3</v>
      </c>
      <c r="E21" s="118"/>
      <c r="F21" s="119">
        <f>'[2]МКД'!$H$192</f>
        <v>24</v>
      </c>
      <c r="G21" s="170">
        <f t="shared" si="0"/>
        <v>77.2</v>
      </c>
      <c r="H21" s="120">
        <v>77.2</v>
      </c>
      <c r="I21" s="120">
        <v>0</v>
      </c>
      <c r="J21" s="179">
        <f t="shared" si="1"/>
        <v>80.8</v>
      </c>
      <c r="K21" s="120">
        <v>80.8</v>
      </c>
      <c r="L21" s="120">
        <v>0</v>
      </c>
      <c r="M21" s="179">
        <f t="shared" si="2"/>
        <v>80.8</v>
      </c>
      <c r="N21" s="120">
        <v>80.8</v>
      </c>
      <c r="O21" s="120">
        <v>0</v>
      </c>
      <c r="P21" s="179">
        <f t="shared" si="3"/>
        <v>90.8</v>
      </c>
      <c r="Q21" s="121">
        <v>90.8</v>
      </c>
      <c r="R21" s="120"/>
      <c r="S21" s="179">
        <f t="shared" si="4"/>
        <v>88.9</v>
      </c>
      <c r="T21" s="85">
        <v>88.9</v>
      </c>
      <c r="U21" s="120"/>
      <c r="V21" s="179">
        <f t="shared" si="5"/>
        <v>89.3</v>
      </c>
      <c r="W21" s="121">
        <v>89.3</v>
      </c>
      <c r="X21" s="121">
        <v>0</v>
      </c>
      <c r="Y21" s="232">
        <f t="shared" si="6"/>
        <v>68.5</v>
      </c>
      <c r="Z21" s="242">
        <v>68.5</v>
      </c>
      <c r="AA21" s="243">
        <v>0</v>
      </c>
      <c r="AB21" s="232">
        <f t="shared" si="7"/>
        <v>90.8</v>
      </c>
      <c r="AC21" s="242">
        <v>90.8</v>
      </c>
      <c r="AD21" s="243">
        <v>0</v>
      </c>
      <c r="AE21" s="232">
        <f t="shared" si="8"/>
        <v>77.2</v>
      </c>
      <c r="AF21" s="242">
        <v>77.2</v>
      </c>
      <c r="AG21" s="243">
        <v>0</v>
      </c>
      <c r="AH21" s="232">
        <f t="shared" si="9"/>
        <v>88.9</v>
      </c>
      <c r="AI21" s="242">
        <v>88.9</v>
      </c>
      <c r="AJ21" s="243"/>
      <c r="AK21" s="257">
        <f t="shared" si="10"/>
        <v>3.704166666666667</v>
      </c>
      <c r="AO21" s="124"/>
    </row>
    <row r="22" spans="1:41" ht="15">
      <c r="A22" s="177">
        <f t="shared" si="11"/>
        <v>17</v>
      </c>
      <c r="B22" s="152" t="s">
        <v>53</v>
      </c>
      <c r="C22" s="152" t="s">
        <v>49</v>
      </c>
      <c r="D22" s="118">
        <v>12</v>
      </c>
      <c r="E22" s="118" t="s">
        <v>17</v>
      </c>
      <c r="F22" s="119">
        <v>12</v>
      </c>
      <c r="G22" s="170">
        <f t="shared" si="0"/>
        <v>37.2</v>
      </c>
      <c r="H22" s="120">
        <v>37.2</v>
      </c>
      <c r="I22" s="120"/>
      <c r="J22" s="179">
        <f t="shared" si="1"/>
        <v>45.2</v>
      </c>
      <c r="K22" s="120">
        <v>45.2</v>
      </c>
      <c r="L22" s="120"/>
      <c r="M22" s="179">
        <f t="shared" si="2"/>
        <v>45.2</v>
      </c>
      <c r="N22" s="120">
        <v>45.2</v>
      </c>
      <c r="O22" s="120"/>
      <c r="P22" s="179">
        <f t="shared" si="3"/>
        <v>51.5</v>
      </c>
      <c r="Q22" s="121">
        <v>51.5</v>
      </c>
      <c r="R22" s="120"/>
      <c r="S22" s="179">
        <f t="shared" si="4"/>
        <v>53.5</v>
      </c>
      <c r="T22" s="85">
        <v>53.5</v>
      </c>
      <c r="U22" s="120"/>
      <c r="V22" s="179">
        <f t="shared" si="5"/>
        <v>53.5</v>
      </c>
      <c r="W22" s="121">
        <v>53.5</v>
      </c>
      <c r="X22" s="120"/>
      <c r="Y22" s="232">
        <f t="shared" si="6"/>
        <v>56.3</v>
      </c>
      <c r="Z22" s="242">
        <v>56.3</v>
      </c>
      <c r="AA22" s="243">
        <v>0</v>
      </c>
      <c r="AB22" s="232">
        <f t="shared" si="7"/>
        <v>51.5</v>
      </c>
      <c r="AC22" s="242">
        <v>51.5</v>
      </c>
      <c r="AD22" s="243">
        <v>0</v>
      </c>
      <c r="AE22" s="232">
        <f t="shared" si="8"/>
        <v>68.6</v>
      </c>
      <c r="AF22" s="242">
        <v>68.6</v>
      </c>
      <c r="AG22" s="243">
        <v>0</v>
      </c>
      <c r="AH22" s="232">
        <f t="shared" si="9"/>
        <v>72.6</v>
      </c>
      <c r="AI22" s="242">
        <v>72.6</v>
      </c>
      <c r="AJ22" s="243"/>
      <c r="AK22" s="257">
        <f t="shared" si="10"/>
        <v>6.05</v>
      </c>
      <c r="AO22" s="124"/>
    </row>
    <row r="23" spans="1:41" ht="15">
      <c r="A23" s="177">
        <f t="shared" si="11"/>
        <v>18</v>
      </c>
      <c r="B23" s="152" t="s">
        <v>53</v>
      </c>
      <c r="C23" s="152" t="s">
        <v>51</v>
      </c>
      <c r="D23" s="118">
        <v>8</v>
      </c>
      <c r="E23" s="118"/>
      <c r="F23" s="119">
        <v>15</v>
      </c>
      <c r="G23" s="170">
        <f t="shared" si="0"/>
        <v>45.7</v>
      </c>
      <c r="H23" s="120">
        <v>45.7</v>
      </c>
      <c r="I23" s="120"/>
      <c r="J23" s="179">
        <f t="shared" si="1"/>
        <v>66.8</v>
      </c>
      <c r="K23" s="120">
        <v>66.8</v>
      </c>
      <c r="L23" s="120"/>
      <c r="M23" s="179">
        <f t="shared" si="2"/>
        <v>66.8</v>
      </c>
      <c r="N23" s="120">
        <v>66.8</v>
      </c>
      <c r="O23" s="120"/>
      <c r="P23" s="179">
        <f t="shared" si="3"/>
        <v>60.7</v>
      </c>
      <c r="Q23" s="121">
        <v>60.7</v>
      </c>
      <c r="R23" s="120"/>
      <c r="S23" s="179">
        <f t="shared" si="4"/>
        <v>64</v>
      </c>
      <c r="T23" s="85">
        <v>64</v>
      </c>
      <c r="U23" s="120"/>
      <c r="V23" s="179">
        <f t="shared" si="5"/>
        <v>48.4</v>
      </c>
      <c r="W23" s="121">
        <v>48.4</v>
      </c>
      <c r="X23" s="121"/>
      <c r="Y23" s="232">
        <f t="shared" si="6"/>
        <v>56.6</v>
      </c>
      <c r="Z23" s="242">
        <v>56.6</v>
      </c>
      <c r="AA23" s="243">
        <v>0</v>
      </c>
      <c r="AB23" s="232">
        <f t="shared" si="7"/>
        <v>60.7</v>
      </c>
      <c r="AC23" s="242">
        <v>60.7</v>
      </c>
      <c r="AD23" s="243">
        <v>0</v>
      </c>
      <c r="AE23" s="232">
        <f t="shared" si="8"/>
        <v>68.7</v>
      </c>
      <c r="AF23" s="242">
        <v>68.7</v>
      </c>
      <c r="AG23" s="243">
        <v>0</v>
      </c>
      <c r="AH23" s="232">
        <f t="shared" si="9"/>
        <v>74.8</v>
      </c>
      <c r="AI23" s="242">
        <v>74.8</v>
      </c>
      <c r="AJ23" s="243"/>
      <c r="AK23" s="257">
        <f t="shared" si="10"/>
        <v>4.986666666666666</v>
      </c>
      <c r="AO23" s="124"/>
    </row>
    <row r="24" spans="1:41" ht="15">
      <c r="A24" s="177">
        <f t="shared" si="11"/>
        <v>19</v>
      </c>
      <c r="B24" s="152" t="s">
        <v>53</v>
      </c>
      <c r="C24" s="152" t="s">
        <v>49</v>
      </c>
      <c r="D24" s="118">
        <v>10</v>
      </c>
      <c r="E24" s="118"/>
      <c r="F24" s="119">
        <v>12</v>
      </c>
      <c r="G24" s="170">
        <f t="shared" si="0"/>
        <v>28.1</v>
      </c>
      <c r="H24" s="120">
        <v>28.1</v>
      </c>
      <c r="I24" s="120"/>
      <c r="J24" s="179">
        <f t="shared" si="1"/>
        <v>35.6</v>
      </c>
      <c r="K24" s="120">
        <v>35.6</v>
      </c>
      <c r="L24" s="120"/>
      <c r="M24" s="179">
        <f t="shared" si="2"/>
        <v>35.6</v>
      </c>
      <c r="N24" s="120">
        <v>35.6</v>
      </c>
      <c r="O24" s="120"/>
      <c r="P24" s="179">
        <f t="shared" si="3"/>
        <v>39</v>
      </c>
      <c r="Q24" s="121">
        <v>39</v>
      </c>
      <c r="R24" s="120"/>
      <c r="S24" s="179">
        <f t="shared" si="4"/>
        <v>44.7</v>
      </c>
      <c r="T24" s="85">
        <v>44.7</v>
      </c>
      <c r="U24" s="120"/>
      <c r="V24" s="179">
        <f t="shared" si="5"/>
        <v>47.3</v>
      </c>
      <c r="W24" s="121">
        <v>47.3</v>
      </c>
      <c r="X24" s="120"/>
      <c r="Y24" s="232">
        <f t="shared" si="6"/>
        <v>38.6</v>
      </c>
      <c r="Z24" s="242">
        <v>38.6</v>
      </c>
      <c r="AA24" s="243">
        <v>0</v>
      </c>
      <c r="AB24" s="232">
        <f t="shared" si="7"/>
        <v>39</v>
      </c>
      <c r="AC24" s="242">
        <v>39</v>
      </c>
      <c r="AD24" s="243">
        <v>0</v>
      </c>
      <c r="AE24" s="232">
        <f t="shared" si="8"/>
        <v>54.2</v>
      </c>
      <c r="AF24" s="242">
        <v>54.2</v>
      </c>
      <c r="AG24" s="243">
        <v>0</v>
      </c>
      <c r="AH24" s="232">
        <f t="shared" si="9"/>
        <v>47.7</v>
      </c>
      <c r="AI24" s="242">
        <v>47.7</v>
      </c>
      <c r="AJ24" s="243"/>
      <c r="AK24" s="257">
        <f t="shared" si="10"/>
        <v>3.975</v>
      </c>
      <c r="AO24" s="124"/>
    </row>
    <row r="25" spans="1:41" ht="15">
      <c r="A25" s="177">
        <f t="shared" si="11"/>
        <v>20</v>
      </c>
      <c r="B25" s="152" t="s">
        <v>53</v>
      </c>
      <c r="C25" s="152" t="s">
        <v>51</v>
      </c>
      <c r="D25" s="118">
        <v>1</v>
      </c>
      <c r="E25" s="118"/>
      <c r="F25" s="119">
        <f>'[2]МКД'!$H$181</f>
        <v>24</v>
      </c>
      <c r="G25" s="170">
        <f t="shared" si="0"/>
        <v>52.3</v>
      </c>
      <c r="H25" s="120">
        <v>52.3</v>
      </c>
      <c r="I25" s="120">
        <v>0</v>
      </c>
      <c r="J25" s="179">
        <f t="shared" si="1"/>
        <v>45.2</v>
      </c>
      <c r="K25" s="120">
        <v>45.2</v>
      </c>
      <c r="L25" s="120">
        <v>0</v>
      </c>
      <c r="M25" s="179">
        <f t="shared" si="2"/>
        <v>45.2</v>
      </c>
      <c r="N25" s="120">
        <v>45.2</v>
      </c>
      <c r="O25" s="120">
        <v>0</v>
      </c>
      <c r="P25" s="179">
        <f t="shared" si="3"/>
        <v>45.2</v>
      </c>
      <c r="Q25" s="121">
        <v>45.2</v>
      </c>
      <c r="R25" s="120"/>
      <c r="S25" s="179">
        <f t="shared" si="4"/>
        <v>45.2</v>
      </c>
      <c r="T25" s="85">
        <v>45.2</v>
      </c>
      <c r="U25" s="120"/>
      <c r="V25" s="179">
        <f t="shared" si="5"/>
        <v>45.2</v>
      </c>
      <c r="W25" s="121">
        <v>45.2</v>
      </c>
      <c r="X25" s="121">
        <v>0</v>
      </c>
      <c r="Y25" s="232">
        <f t="shared" si="6"/>
        <v>51.8</v>
      </c>
      <c r="Z25" s="242">
        <v>51.8</v>
      </c>
      <c r="AA25" s="243">
        <v>0</v>
      </c>
      <c r="AB25" s="232">
        <f t="shared" si="7"/>
        <v>45.2</v>
      </c>
      <c r="AC25" s="242">
        <v>45.2</v>
      </c>
      <c r="AD25" s="243">
        <v>0</v>
      </c>
      <c r="AE25" s="232">
        <f t="shared" si="8"/>
        <v>47</v>
      </c>
      <c r="AF25" s="242">
        <v>47</v>
      </c>
      <c r="AG25" s="243">
        <v>0</v>
      </c>
      <c r="AH25" s="232">
        <f t="shared" si="9"/>
        <v>47.5</v>
      </c>
      <c r="AI25" s="242">
        <v>47.5</v>
      </c>
      <c r="AJ25" s="243"/>
      <c r="AK25" s="257">
        <f t="shared" si="10"/>
        <v>1.9791666666666667</v>
      </c>
      <c r="AO25" s="124"/>
    </row>
    <row r="26" spans="1:44" s="128" customFormat="1" ht="15">
      <c r="A26" s="139"/>
      <c r="B26" s="126" t="s">
        <v>8</v>
      </c>
      <c r="C26" s="126"/>
      <c r="D26" s="139"/>
      <c r="E26" s="139"/>
      <c r="F26" s="139">
        <f aca="true" t="shared" si="12" ref="F26:L26">SUM(F6:F25)</f>
        <v>1460</v>
      </c>
      <c r="G26" s="151">
        <f t="shared" si="12"/>
        <v>6023.620000000001</v>
      </c>
      <c r="H26" s="151">
        <f t="shared" si="12"/>
        <v>5181.900000000001</v>
      </c>
      <c r="I26" s="151">
        <f t="shared" si="12"/>
        <v>841.72</v>
      </c>
      <c r="J26" s="151">
        <f t="shared" si="12"/>
        <v>6166.12</v>
      </c>
      <c r="K26" s="151">
        <f t="shared" si="12"/>
        <v>5376</v>
      </c>
      <c r="L26" s="151">
        <f t="shared" si="12"/>
        <v>790.12</v>
      </c>
      <c r="M26" s="151">
        <f aca="true" t="shared" si="13" ref="M26:R26">SUM(M6:M25)</f>
        <v>6166.12</v>
      </c>
      <c r="N26" s="151">
        <f>SUM(N6:N25)</f>
        <v>5376</v>
      </c>
      <c r="O26" s="151">
        <f t="shared" si="13"/>
        <v>790.12</v>
      </c>
      <c r="P26" s="151">
        <f t="shared" si="13"/>
        <v>6515.319999999999</v>
      </c>
      <c r="Q26" s="151">
        <f t="shared" si="13"/>
        <v>5725.2</v>
      </c>
      <c r="R26" s="151">
        <f t="shared" si="13"/>
        <v>790.12</v>
      </c>
      <c r="S26" s="151">
        <f aca="true" t="shared" si="14" ref="S26:AD26">SUM(S6:S25)</f>
        <v>6511.92</v>
      </c>
      <c r="T26" s="151">
        <f t="shared" si="14"/>
        <v>5721.8</v>
      </c>
      <c r="U26" s="151">
        <f t="shared" si="14"/>
        <v>790.12</v>
      </c>
      <c r="V26" s="151">
        <f t="shared" si="14"/>
        <v>6534.92</v>
      </c>
      <c r="W26" s="151">
        <f t="shared" si="14"/>
        <v>5744.800000000001</v>
      </c>
      <c r="X26" s="151">
        <f t="shared" si="14"/>
        <v>790.12</v>
      </c>
      <c r="Y26" s="151">
        <f>SUM(Y6:Y25)</f>
        <v>6571.42</v>
      </c>
      <c r="Z26" s="151">
        <f>SUM(Z6:Z25)</f>
        <v>5781.3</v>
      </c>
      <c r="AA26" s="151">
        <f>SUM(AA6:AA25)</f>
        <v>790.12</v>
      </c>
      <c r="AB26" s="151">
        <f t="shared" si="14"/>
        <v>6487.519999999999</v>
      </c>
      <c r="AC26" s="151">
        <f t="shared" si="14"/>
        <v>5697.399999999999</v>
      </c>
      <c r="AD26" s="151">
        <f t="shared" si="14"/>
        <v>790.12</v>
      </c>
      <c r="AE26" s="151">
        <f aca="true" t="shared" si="15" ref="AE26:AJ26">SUM(AE6:AE25)</f>
        <v>6874.819999999999</v>
      </c>
      <c r="AF26" s="151">
        <f t="shared" si="15"/>
        <v>6084.699999999998</v>
      </c>
      <c r="AG26" s="151">
        <f t="shared" si="15"/>
        <v>790.12</v>
      </c>
      <c r="AH26" s="151">
        <f t="shared" si="15"/>
        <v>7375.220000000002</v>
      </c>
      <c r="AI26" s="151">
        <f t="shared" si="15"/>
        <v>6585.100000000001</v>
      </c>
      <c r="AJ26" s="151">
        <f t="shared" si="15"/>
        <v>790.12</v>
      </c>
      <c r="AK26" s="151"/>
      <c r="AM26" s="178"/>
      <c r="AN26" s="178"/>
      <c r="AO26" s="178"/>
      <c r="AP26" s="124"/>
      <c r="AQ26" s="124"/>
      <c r="AR26" s="124"/>
    </row>
  </sheetData>
  <sheetProtection/>
  <mergeCells count="39">
    <mergeCell ref="M3:O3"/>
    <mergeCell ref="S3:U3"/>
    <mergeCell ref="S4:S5"/>
    <mergeCell ref="T4:U4"/>
    <mergeCell ref="P3:R3"/>
    <mergeCell ref="P4:P5"/>
    <mergeCell ref="Q4:R4"/>
    <mergeCell ref="H4:I4"/>
    <mergeCell ref="M4:M5"/>
    <mergeCell ref="N4:O4"/>
    <mergeCell ref="A3:A5"/>
    <mergeCell ref="B3:B5"/>
    <mergeCell ref="C3:E3"/>
    <mergeCell ref="C4:C5"/>
    <mergeCell ref="D4:D5"/>
    <mergeCell ref="F3:F5"/>
    <mergeCell ref="E4:E5"/>
    <mergeCell ref="V3:X3"/>
    <mergeCell ref="V4:V5"/>
    <mergeCell ref="W4:X4"/>
    <mergeCell ref="B1:AK1"/>
    <mergeCell ref="AK3:AK5"/>
    <mergeCell ref="J3:L3"/>
    <mergeCell ref="J4:J5"/>
    <mergeCell ref="K4:L4"/>
    <mergeCell ref="G3:I3"/>
    <mergeCell ref="G4:G5"/>
    <mergeCell ref="Y3:AA3"/>
    <mergeCell ref="Y4:Y5"/>
    <mergeCell ref="Z4:AA4"/>
    <mergeCell ref="AB3:AD3"/>
    <mergeCell ref="AB4:AB5"/>
    <mergeCell ref="AC4:AD4"/>
    <mergeCell ref="AH3:AJ3"/>
    <mergeCell ref="AH4:AH5"/>
    <mergeCell ref="AI4:AJ4"/>
    <mergeCell ref="AE3:AG3"/>
    <mergeCell ref="AE4:AE5"/>
    <mergeCell ref="AF4:AG4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K9"/>
  <sheetViews>
    <sheetView zoomScalePageLayoutView="0" workbookViewId="0" topLeftCell="A1">
      <selection activeCell="AJ9" sqref="AJ9"/>
    </sheetView>
  </sheetViews>
  <sheetFormatPr defaultColWidth="9.140625" defaultRowHeight="15" outlineLevelCol="1"/>
  <cols>
    <col min="1" max="1" width="5.00390625" style="0" customWidth="1"/>
    <col min="2" max="2" width="25.140625" style="0" customWidth="1"/>
    <col min="4" max="4" width="9.140625" style="11" customWidth="1"/>
    <col min="5" max="5" width="8.00390625" style="11" customWidth="1"/>
    <col min="6" max="6" width="10.8515625" style="11" customWidth="1"/>
    <col min="7" max="33" width="9.140625" style="11" hidden="1" customWidth="1" outlineLevel="1"/>
    <col min="34" max="34" width="9.140625" style="11" customWidth="1" collapsed="1"/>
    <col min="35" max="36" width="9.140625" style="11" customWidth="1"/>
    <col min="37" max="37" width="11.00390625" style="11" customWidth="1"/>
  </cols>
  <sheetData>
    <row r="2" spans="2:37" ht="32.25" customHeight="1">
      <c r="B2" s="350" t="s">
        <v>10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</row>
    <row r="4" ht="15">
      <c r="AK4" s="11" t="s">
        <v>9</v>
      </c>
    </row>
    <row r="5" spans="1:37" ht="47.25" customHeight="1">
      <c r="A5" s="354" t="s">
        <v>0</v>
      </c>
      <c r="B5" s="354" t="s">
        <v>12</v>
      </c>
      <c r="C5" s="354" t="s">
        <v>1</v>
      </c>
      <c r="D5" s="354"/>
      <c r="E5" s="354"/>
      <c r="F5" s="355" t="s">
        <v>61</v>
      </c>
      <c r="G5" s="345" t="s">
        <v>122</v>
      </c>
      <c r="H5" s="345"/>
      <c r="I5" s="345"/>
      <c r="J5" s="345" t="s">
        <v>123</v>
      </c>
      <c r="K5" s="345"/>
      <c r="L5" s="345"/>
      <c r="M5" s="345" t="s">
        <v>125</v>
      </c>
      <c r="N5" s="345"/>
      <c r="O5" s="345"/>
      <c r="P5" s="309" t="s">
        <v>126</v>
      </c>
      <c r="Q5" s="345"/>
      <c r="R5" s="345"/>
      <c r="S5" s="309" t="s">
        <v>128</v>
      </c>
      <c r="T5" s="345"/>
      <c r="U5" s="345"/>
      <c r="V5" s="309" t="s">
        <v>131</v>
      </c>
      <c r="W5" s="345"/>
      <c r="X5" s="345"/>
      <c r="Y5" s="309" t="s">
        <v>132</v>
      </c>
      <c r="Z5" s="345"/>
      <c r="AA5" s="345"/>
      <c r="AB5" s="309" t="s">
        <v>133</v>
      </c>
      <c r="AC5" s="345"/>
      <c r="AD5" s="345"/>
      <c r="AE5" s="309" t="s">
        <v>137</v>
      </c>
      <c r="AF5" s="345"/>
      <c r="AG5" s="345"/>
      <c r="AH5" s="309" t="s">
        <v>141</v>
      </c>
      <c r="AI5" s="345"/>
      <c r="AJ5" s="345"/>
      <c r="AK5" s="351" t="s">
        <v>89</v>
      </c>
    </row>
    <row r="6" spans="1:37" ht="15">
      <c r="A6" s="354"/>
      <c r="B6" s="354"/>
      <c r="C6" s="354" t="s">
        <v>2</v>
      </c>
      <c r="D6" s="354" t="s">
        <v>3</v>
      </c>
      <c r="E6" s="354" t="s">
        <v>4</v>
      </c>
      <c r="F6" s="356"/>
      <c r="G6" s="346" t="s">
        <v>5</v>
      </c>
      <c r="H6" s="348" t="s">
        <v>11</v>
      </c>
      <c r="I6" s="349"/>
      <c r="J6" s="346" t="s">
        <v>5</v>
      </c>
      <c r="K6" s="348" t="s">
        <v>11</v>
      </c>
      <c r="L6" s="349"/>
      <c r="M6" s="346" t="s">
        <v>5</v>
      </c>
      <c r="N6" s="348" t="s">
        <v>11</v>
      </c>
      <c r="O6" s="349"/>
      <c r="P6" s="346" t="s">
        <v>5</v>
      </c>
      <c r="Q6" s="348" t="s">
        <v>11</v>
      </c>
      <c r="R6" s="349"/>
      <c r="S6" s="346" t="s">
        <v>5</v>
      </c>
      <c r="T6" s="348" t="s">
        <v>11</v>
      </c>
      <c r="U6" s="349"/>
      <c r="V6" s="346" t="s">
        <v>5</v>
      </c>
      <c r="W6" s="348" t="s">
        <v>11</v>
      </c>
      <c r="X6" s="349"/>
      <c r="Y6" s="346" t="s">
        <v>5</v>
      </c>
      <c r="Z6" s="348" t="s">
        <v>11</v>
      </c>
      <c r="AA6" s="349"/>
      <c r="AB6" s="346" t="s">
        <v>5</v>
      </c>
      <c r="AC6" s="348" t="s">
        <v>11</v>
      </c>
      <c r="AD6" s="349"/>
      <c r="AE6" s="346" t="s">
        <v>5</v>
      </c>
      <c r="AF6" s="348" t="s">
        <v>11</v>
      </c>
      <c r="AG6" s="349"/>
      <c r="AH6" s="346" t="s">
        <v>5</v>
      </c>
      <c r="AI6" s="348" t="s">
        <v>11</v>
      </c>
      <c r="AJ6" s="349"/>
      <c r="AK6" s="352"/>
    </row>
    <row r="7" spans="1:37" ht="60">
      <c r="A7" s="355"/>
      <c r="B7" s="355"/>
      <c r="C7" s="355"/>
      <c r="D7" s="355"/>
      <c r="E7" s="355"/>
      <c r="F7" s="356"/>
      <c r="G7" s="347"/>
      <c r="H7" s="39" t="s">
        <v>6</v>
      </c>
      <c r="I7" s="39" t="s">
        <v>7</v>
      </c>
      <c r="J7" s="347"/>
      <c r="K7" s="39" t="s">
        <v>6</v>
      </c>
      <c r="L7" s="39" t="s">
        <v>7</v>
      </c>
      <c r="M7" s="347"/>
      <c r="N7" s="39" t="s">
        <v>6</v>
      </c>
      <c r="O7" s="39" t="s">
        <v>7</v>
      </c>
      <c r="P7" s="347"/>
      <c r="Q7" s="39" t="s">
        <v>6</v>
      </c>
      <c r="R7" s="39" t="s">
        <v>7</v>
      </c>
      <c r="S7" s="347"/>
      <c r="T7" s="39" t="s">
        <v>6</v>
      </c>
      <c r="U7" s="39" t="s">
        <v>7</v>
      </c>
      <c r="V7" s="347"/>
      <c r="W7" s="39" t="s">
        <v>6</v>
      </c>
      <c r="X7" s="39" t="s">
        <v>7</v>
      </c>
      <c r="Y7" s="347"/>
      <c r="Z7" s="39" t="s">
        <v>6</v>
      </c>
      <c r="AA7" s="39" t="s">
        <v>7</v>
      </c>
      <c r="AB7" s="347"/>
      <c r="AC7" s="39" t="s">
        <v>6</v>
      </c>
      <c r="AD7" s="39" t="s">
        <v>7</v>
      </c>
      <c r="AE7" s="347"/>
      <c r="AF7" s="39" t="s">
        <v>6</v>
      </c>
      <c r="AG7" s="39" t="s">
        <v>7</v>
      </c>
      <c r="AH7" s="347"/>
      <c r="AI7" s="39" t="s">
        <v>6</v>
      </c>
      <c r="AJ7" s="39" t="s">
        <v>7</v>
      </c>
      <c r="AK7" s="353"/>
    </row>
    <row r="8" spans="1:37" ht="15">
      <c r="A8" s="37">
        <v>1</v>
      </c>
      <c r="B8" s="49" t="s">
        <v>93</v>
      </c>
      <c r="C8" s="49" t="s">
        <v>16</v>
      </c>
      <c r="D8" s="37">
        <v>39</v>
      </c>
      <c r="E8" s="36"/>
      <c r="F8" s="36">
        <v>75</v>
      </c>
      <c r="G8" s="70">
        <f>SUM(H8:I8)</f>
        <v>673.8999999999996</v>
      </c>
      <c r="H8" s="70">
        <f>'[4]Д-1'!$Y$9</f>
        <v>304.39999999999964</v>
      </c>
      <c r="I8" s="70">
        <f>'[4]Д-1'!$Z$9</f>
        <v>369.5</v>
      </c>
      <c r="J8" s="70">
        <f>SUM(K8:L8)</f>
        <v>805.8</v>
      </c>
      <c r="K8" s="70">
        <v>323.9</v>
      </c>
      <c r="L8" s="70">
        <v>481.9</v>
      </c>
      <c r="M8" s="70">
        <f>SUM(N8:O8)</f>
        <v>755.2</v>
      </c>
      <c r="N8" s="70">
        <f>'[6]Ф-1'!$Z$9</f>
        <v>321.0000000000001</v>
      </c>
      <c r="O8" s="70">
        <f>'[6]Ф-1'!$AA$9</f>
        <v>434.19999999999993</v>
      </c>
      <c r="P8" s="70">
        <f>SUM(Q8:R8)</f>
        <v>651.8999999999999</v>
      </c>
      <c r="Q8" s="70">
        <f>'[7]М-1'!$Y$9</f>
        <v>229</v>
      </c>
      <c r="R8" s="70">
        <f>'[7]М-1'!$Z$9</f>
        <v>422.89999999999986</v>
      </c>
      <c r="S8" s="70">
        <f>SUM(T8:U8)</f>
        <v>742</v>
      </c>
      <c r="T8" s="70">
        <f>'[7]А-1'!$Y$9</f>
        <v>303.8000000000002</v>
      </c>
      <c r="U8" s="70">
        <f>'[7]А-1'!$Z$9</f>
        <v>438.1999999999998</v>
      </c>
      <c r="V8" s="70">
        <f>SUM(W8:X8)</f>
        <v>792.1000000000004</v>
      </c>
      <c r="W8" s="70">
        <f>'[7]МАЙ-1'!$Y$9</f>
        <v>314.7000000000003</v>
      </c>
      <c r="X8" s="70">
        <f>'[7]МАЙ-1'!$Z$9</f>
        <v>477.4000000000001</v>
      </c>
      <c r="Y8" s="70">
        <f>Z8+AA8</f>
        <v>549.1000000000004</v>
      </c>
      <c r="Z8" s="70">
        <f>'[8]ИЮНЬ-1 '!$Y$9</f>
        <v>258.3000000000002</v>
      </c>
      <c r="AA8" s="70">
        <f>'[8]ИЮНЬ-1 '!$Z$9</f>
        <v>290.8000000000002</v>
      </c>
      <c r="AB8" s="70">
        <f>AC8+AD8</f>
        <v>499.5</v>
      </c>
      <c r="AC8" s="70">
        <v>256.3</v>
      </c>
      <c r="AD8" s="70">
        <v>243.2</v>
      </c>
      <c r="AE8" s="70">
        <f>AF8+AG8</f>
        <v>498.9</v>
      </c>
      <c r="AF8" s="70">
        <v>288.5</v>
      </c>
      <c r="AG8" s="70">
        <v>210.4</v>
      </c>
      <c r="AH8" s="70">
        <f>AI8+AJ8</f>
        <v>472.6</v>
      </c>
      <c r="AI8" s="70">
        <v>265.8</v>
      </c>
      <c r="AJ8" s="70">
        <v>206.8</v>
      </c>
      <c r="AK8" s="42">
        <f>AH8/F8</f>
        <v>6.301333333333334</v>
      </c>
    </row>
    <row r="9" spans="1:37" s="8" customFormat="1" ht="15">
      <c r="A9" s="40"/>
      <c r="B9" s="50" t="s">
        <v>8</v>
      </c>
      <c r="C9" s="40"/>
      <c r="D9" s="38"/>
      <c r="E9" s="38"/>
      <c r="F9" s="38">
        <f aca="true" t="shared" si="0" ref="F9:L9">SUM(F8)</f>
        <v>75</v>
      </c>
      <c r="G9" s="41">
        <f t="shared" si="0"/>
        <v>673.8999999999996</v>
      </c>
      <c r="H9" s="41">
        <f t="shared" si="0"/>
        <v>304.39999999999964</v>
      </c>
      <c r="I9" s="41">
        <f t="shared" si="0"/>
        <v>369.5</v>
      </c>
      <c r="J9" s="41">
        <f t="shared" si="0"/>
        <v>805.8</v>
      </c>
      <c r="K9" s="41">
        <f t="shared" si="0"/>
        <v>323.9</v>
      </c>
      <c r="L9" s="41">
        <f t="shared" si="0"/>
        <v>481.9</v>
      </c>
      <c r="M9" s="41">
        <f aca="true" t="shared" si="1" ref="M9:R9">SUM(M8)</f>
        <v>755.2</v>
      </c>
      <c r="N9" s="41">
        <f t="shared" si="1"/>
        <v>321.0000000000001</v>
      </c>
      <c r="O9" s="41">
        <f t="shared" si="1"/>
        <v>434.19999999999993</v>
      </c>
      <c r="P9" s="41">
        <f t="shared" si="1"/>
        <v>651.8999999999999</v>
      </c>
      <c r="Q9" s="41">
        <f t="shared" si="1"/>
        <v>229</v>
      </c>
      <c r="R9" s="41">
        <f t="shared" si="1"/>
        <v>422.89999999999986</v>
      </c>
      <c r="S9" s="41">
        <f aca="true" t="shared" si="2" ref="S9:AD9">SUM(S8)</f>
        <v>742</v>
      </c>
      <c r="T9" s="41">
        <f t="shared" si="2"/>
        <v>303.8000000000002</v>
      </c>
      <c r="U9" s="41">
        <f t="shared" si="2"/>
        <v>438.1999999999998</v>
      </c>
      <c r="V9" s="41">
        <f t="shared" si="2"/>
        <v>792.1000000000004</v>
      </c>
      <c r="W9" s="41">
        <f t="shared" si="2"/>
        <v>314.7000000000003</v>
      </c>
      <c r="X9" s="41">
        <f t="shared" si="2"/>
        <v>477.4000000000001</v>
      </c>
      <c r="Y9" s="41">
        <f>SUM(Y8)</f>
        <v>549.1000000000004</v>
      </c>
      <c r="Z9" s="41">
        <f>SUM(Z8)</f>
        <v>258.3000000000002</v>
      </c>
      <c r="AA9" s="41">
        <f>SUM(AA8)</f>
        <v>290.8000000000002</v>
      </c>
      <c r="AB9" s="41">
        <f t="shared" si="2"/>
        <v>499.5</v>
      </c>
      <c r="AC9" s="41">
        <f t="shared" si="2"/>
        <v>256.3</v>
      </c>
      <c r="AD9" s="41">
        <f t="shared" si="2"/>
        <v>243.2</v>
      </c>
      <c r="AE9" s="41">
        <f aca="true" t="shared" si="3" ref="AE9:AJ9">SUM(AE8)</f>
        <v>498.9</v>
      </c>
      <c r="AF9" s="41">
        <f t="shared" si="3"/>
        <v>288.5</v>
      </c>
      <c r="AG9" s="41">
        <f t="shared" si="3"/>
        <v>210.4</v>
      </c>
      <c r="AH9" s="41">
        <f t="shared" si="3"/>
        <v>472.6</v>
      </c>
      <c r="AI9" s="41">
        <f t="shared" si="3"/>
        <v>265.8</v>
      </c>
      <c r="AJ9" s="41">
        <f t="shared" si="3"/>
        <v>206.8</v>
      </c>
      <c r="AK9" s="38"/>
    </row>
  </sheetData>
  <sheetProtection/>
  <mergeCells count="39">
    <mergeCell ref="D6:D7"/>
    <mergeCell ref="E6:E7"/>
    <mergeCell ref="S5:U5"/>
    <mergeCell ref="J6:J7"/>
    <mergeCell ref="AB5:AD5"/>
    <mergeCell ref="AB6:AB7"/>
    <mergeCell ref="AC6:AD6"/>
    <mergeCell ref="Z6:AA6"/>
    <mergeCell ref="Q6:R6"/>
    <mergeCell ref="N6:O6"/>
    <mergeCell ref="A5:A7"/>
    <mergeCell ref="B5:B7"/>
    <mergeCell ref="C5:E5"/>
    <mergeCell ref="F5:F7"/>
    <mergeCell ref="C6:C7"/>
    <mergeCell ref="W6:X6"/>
    <mergeCell ref="S6:S7"/>
    <mergeCell ref="T6:U6"/>
    <mergeCell ref="P5:R5"/>
    <mergeCell ref="P6:P7"/>
    <mergeCell ref="B2:AK2"/>
    <mergeCell ref="AK5:AK7"/>
    <mergeCell ref="G5:I5"/>
    <mergeCell ref="G6:G7"/>
    <mergeCell ref="H6:I6"/>
    <mergeCell ref="J5:L5"/>
    <mergeCell ref="M6:M7"/>
    <mergeCell ref="K6:L6"/>
    <mergeCell ref="Y5:AA5"/>
    <mergeCell ref="Y6:Y7"/>
    <mergeCell ref="M5:O5"/>
    <mergeCell ref="V5:X5"/>
    <mergeCell ref="V6:V7"/>
    <mergeCell ref="AH5:AJ5"/>
    <mergeCell ref="AH6:AH7"/>
    <mergeCell ref="AI6:AJ6"/>
    <mergeCell ref="AE5:AG5"/>
    <mergeCell ref="AE6:AE7"/>
    <mergeCell ref="AF6:A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78"/>
  <sheetViews>
    <sheetView zoomScale="96" zoomScaleNormal="96" zoomScalePageLayoutView="0" workbookViewId="0" topLeftCell="A1">
      <pane xSplit="6" ySplit="5" topLeftCell="S6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E73" sqref="E73"/>
    </sheetView>
  </sheetViews>
  <sheetFormatPr defaultColWidth="9.140625" defaultRowHeight="15" outlineLevelCol="1"/>
  <cols>
    <col min="1" max="1" width="5.00390625" style="45" customWidth="1"/>
    <col min="2" max="2" width="21.28125" style="180" customWidth="1"/>
    <col min="3" max="3" width="19.8515625" style="180" customWidth="1"/>
    <col min="4" max="4" width="10.8515625" style="60" customWidth="1"/>
    <col min="5" max="5" width="9.8515625" style="60" customWidth="1"/>
    <col min="6" max="6" width="11.57421875" style="60" customWidth="1"/>
    <col min="7" max="30" width="12.140625" style="60" hidden="1" customWidth="1" outlineLevel="1"/>
    <col min="31" max="33" width="11.7109375" style="60" hidden="1" customWidth="1" outlineLevel="1"/>
    <col min="34" max="34" width="11.7109375" style="60" customWidth="1" collapsed="1"/>
    <col min="35" max="37" width="11.7109375" style="60" customWidth="1"/>
    <col min="38" max="40" width="9.140625" style="45" customWidth="1"/>
    <col min="41" max="41" width="18.421875" style="45" customWidth="1"/>
    <col min="42" max="16384" width="9.140625" style="45" customWidth="1"/>
  </cols>
  <sheetData>
    <row r="1" spans="2:37" ht="15">
      <c r="B1" s="357" t="s">
        <v>10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</row>
    <row r="2" ht="15">
      <c r="AK2" s="181" t="s">
        <v>9</v>
      </c>
    </row>
    <row r="3" spans="1:38" ht="35.25" customHeight="1">
      <c r="A3" s="325" t="s">
        <v>0</v>
      </c>
      <c r="B3" s="336" t="s">
        <v>12</v>
      </c>
      <c r="C3" s="325" t="s">
        <v>1</v>
      </c>
      <c r="D3" s="325"/>
      <c r="E3" s="325"/>
      <c r="F3" s="336" t="s">
        <v>61</v>
      </c>
      <c r="G3" s="332" t="s">
        <v>122</v>
      </c>
      <c r="H3" s="332"/>
      <c r="I3" s="332"/>
      <c r="J3" s="332" t="s">
        <v>123</v>
      </c>
      <c r="K3" s="332"/>
      <c r="L3" s="332"/>
      <c r="M3" s="332" t="s">
        <v>125</v>
      </c>
      <c r="N3" s="332"/>
      <c r="O3" s="332"/>
      <c r="P3" s="332" t="s">
        <v>126</v>
      </c>
      <c r="Q3" s="332"/>
      <c r="R3" s="332"/>
      <c r="S3" s="332" t="s">
        <v>128</v>
      </c>
      <c r="T3" s="332"/>
      <c r="U3" s="332"/>
      <c r="V3" s="332" t="s">
        <v>131</v>
      </c>
      <c r="W3" s="332"/>
      <c r="X3" s="332"/>
      <c r="Y3" s="332" t="s">
        <v>132</v>
      </c>
      <c r="Z3" s="332"/>
      <c r="AA3" s="332"/>
      <c r="AB3" s="332" t="s">
        <v>134</v>
      </c>
      <c r="AC3" s="332"/>
      <c r="AD3" s="332"/>
      <c r="AE3" s="332" t="s">
        <v>137</v>
      </c>
      <c r="AF3" s="332"/>
      <c r="AG3" s="332"/>
      <c r="AH3" s="332" t="s">
        <v>141</v>
      </c>
      <c r="AI3" s="332"/>
      <c r="AJ3" s="332"/>
      <c r="AK3" s="358" t="s">
        <v>89</v>
      </c>
      <c r="AL3" s="182"/>
    </row>
    <row r="4" spans="1:38" ht="15">
      <c r="A4" s="325"/>
      <c r="B4" s="337"/>
      <c r="C4" s="336" t="s">
        <v>2</v>
      </c>
      <c r="D4" s="325" t="s">
        <v>3</v>
      </c>
      <c r="E4" s="325" t="s">
        <v>4</v>
      </c>
      <c r="F4" s="337"/>
      <c r="G4" s="331" t="s">
        <v>5</v>
      </c>
      <c r="H4" s="333" t="s">
        <v>11</v>
      </c>
      <c r="I4" s="334"/>
      <c r="J4" s="331" t="s">
        <v>5</v>
      </c>
      <c r="K4" s="333" t="s">
        <v>11</v>
      </c>
      <c r="L4" s="334"/>
      <c r="M4" s="331" t="s">
        <v>5</v>
      </c>
      <c r="N4" s="333" t="s">
        <v>11</v>
      </c>
      <c r="O4" s="334"/>
      <c r="P4" s="331" t="s">
        <v>5</v>
      </c>
      <c r="Q4" s="333" t="s">
        <v>11</v>
      </c>
      <c r="R4" s="334"/>
      <c r="S4" s="331" t="s">
        <v>5</v>
      </c>
      <c r="T4" s="333" t="s">
        <v>11</v>
      </c>
      <c r="U4" s="334"/>
      <c r="V4" s="331" t="s">
        <v>5</v>
      </c>
      <c r="W4" s="333" t="s">
        <v>11</v>
      </c>
      <c r="X4" s="334"/>
      <c r="Y4" s="331" t="s">
        <v>5</v>
      </c>
      <c r="Z4" s="333" t="s">
        <v>11</v>
      </c>
      <c r="AA4" s="334"/>
      <c r="AB4" s="331" t="s">
        <v>5</v>
      </c>
      <c r="AC4" s="333" t="s">
        <v>11</v>
      </c>
      <c r="AD4" s="334"/>
      <c r="AE4" s="331" t="s">
        <v>5</v>
      </c>
      <c r="AF4" s="333" t="s">
        <v>11</v>
      </c>
      <c r="AG4" s="334"/>
      <c r="AH4" s="331" t="s">
        <v>5</v>
      </c>
      <c r="AI4" s="333" t="s">
        <v>11</v>
      </c>
      <c r="AJ4" s="334"/>
      <c r="AK4" s="359"/>
      <c r="AL4" s="182"/>
    </row>
    <row r="5" spans="1:38" ht="45">
      <c r="A5" s="325"/>
      <c r="B5" s="338"/>
      <c r="C5" s="338"/>
      <c r="D5" s="325"/>
      <c r="E5" s="325"/>
      <c r="F5" s="338"/>
      <c r="G5" s="331"/>
      <c r="H5" s="117" t="s">
        <v>6</v>
      </c>
      <c r="I5" s="117" t="s">
        <v>7</v>
      </c>
      <c r="J5" s="331"/>
      <c r="K5" s="117" t="s">
        <v>6</v>
      </c>
      <c r="L5" s="117" t="s">
        <v>7</v>
      </c>
      <c r="M5" s="331"/>
      <c r="N5" s="117" t="s">
        <v>6</v>
      </c>
      <c r="O5" s="117" t="s">
        <v>7</v>
      </c>
      <c r="P5" s="331"/>
      <c r="Q5" s="117" t="s">
        <v>6</v>
      </c>
      <c r="R5" s="117" t="s">
        <v>7</v>
      </c>
      <c r="S5" s="331"/>
      <c r="T5" s="117" t="s">
        <v>6</v>
      </c>
      <c r="U5" s="117" t="s">
        <v>7</v>
      </c>
      <c r="V5" s="331"/>
      <c r="W5" s="117" t="s">
        <v>6</v>
      </c>
      <c r="X5" s="117" t="s">
        <v>7</v>
      </c>
      <c r="Y5" s="331"/>
      <c r="Z5" s="117" t="s">
        <v>6</v>
      </c>
      <c r="AA5" s="117" t="s">
        <v>7</v>
      </c>
      <c r="AB5" s="331"/>
      <c r="AC5" s="117" t="s">
        <v>6</v>
      </c>
      <c r="AD5" s="117" t="s">
        <v>7</v>
      </c>
      <c r="AE5" s="331"/>
      <c r="AF5" s="117" t="s">
        <v>6</v>
      </c>
      <c r="AG5" s="117" t="s">
        <v>7</v>
      </c>
      <c r="AH5" s="331"/>
      <c r="AI5" s="117" t="s">
        <v>6</v>
      </c>
      <c r="AJ5" s="117" t="s">
        <v>7</v>
      </c>
      <c r="AK5" s="360"/>
      <c r="AL5" s="182"/>
    </row>
    <row r="6" spans="1:38" ht="30">
      <c r="A6" s="177">
        <v>1</v>
      </c>
      <c r="B6" s="183" t="s">
        <v>96</v>
      </c>
      <c r="C6" s="183" t="s">
        <v>101</v>
      </c>
      <c r="D6" s="221">
        <v>4</v>
      </c>
      <c r="E6" s="177"/>
      <c r="F6" s="177">
        <f>'[5]Реестр УК новый'!$G$338</f>
        <v>35</v>
      </c>
      <c r="G6" s="133">
        <f aca="true" t="shared" si="0" ref="G6:G37">SUM(H6:I6)</f>
        <v>337.86</v>
      </c>
      <c r="H6" s="133">
        <v>156.66</v>
      </c>
      <c r="I6" s="133">
        <v>181.2</v>
      </c>
      <c r="J6" s="133">
        <f aca="true" t="shared" si="1" ref="J6:J37">SUM(K6:L6)</f>
        <v>343.09</v>
      </c>
      <c r="K6" s="133">
        <v>163.45</v>
      </c>
      <c r="L6" s="133">
        <v>179.64</v>
      </c>
      <c r="M6" s="133">
        <f aca="true" t="shared" si="2" ref="M6:M37">SUM(N6:O6)</f>
        <v>343.09</v>
      </c>
      <c r="N6" s="133">
        <v>163.45</v>
      </c>
      <c r="O6" s="133">
        <v>179.64</v>
      </c>
      <c r="P6" s="133">
        <f aca="true" t="shared" si="3" ref="P6:P37">SUM(Q6:R6)</f>
        <v>400.88</v>
      </c>
      <c r="Q6" s="133">
        <v>239.67</v>
      </c>
      <c r="R6" s="133">
        <v>161.21</v>
      </c>
      <c r="S6" s="133">
        <f aca="true" t="shared" si="4" ref="S6:S37">SUM(T6:U6)</f>
        <v>394.19</v>
      </c>
      <c r="T6" s="133">
        <v>234.14</v>
      </c>
      <c r="U6" s="133">
        <v>160.05</v>
      </c>
      <c r="V6" s="218">
        <f aca="true" t="shared" si="5" ref="V6:V37">SUM(W6:X6)</f>
        <v>394.14</v>
      </c>
      <c r="W6" s="133">
        <v>235.47</v>
      </c>
      <c r="X6" s="133">
        <v>158.67</v>
      </c>
      <c r="Y6" s="218">
        <f>Z6+AA6</f>
        <v>391.7</v>
      </c>
      <c r="Z6" s="133">
        <v>237.69</v>
      </c>
      <c r="AA6" s="133">
        <v>154.01</v>
      </c>
      <c r="AB6" s="218">
        <f>AC6+AD6</f>
        <v>391.7</v>
      </c>
      <c r="AC6" s="133">
        <v>237.69</v>
      </c>
      <c r="AD6" s="133">
        <v>154.01</v>
      </c>
      <c r="AE6" s="218">
        <f>AF6+AG6</f>
        <v>399.04999999999995</v>
      </c>
      <c r="AF6" s="133">
        <v>245.89</v>
      </c>
      <c r="AG6" s="133">
        <v>153.16</v>
      </c>
      <c r="AH6" s="263">
        <f>AI6+AJ6</f>
        <v>397.36</v>
      </c>
      <c r="AI6" s="133">
        <v>244.67</v>
      </c>
      <c r="AJ6" s="133">
        <v>152.69</v>
      </c>
      <c r="AK6" s="224">
        <f>AH6/F6</f>
        <v>11.353142857142858</v>
      </c>
      <c r="AL6" s="182"/>
    </row>
    <row r="7" spans="1:38" ht="30">
      <c r="A7" s="177">
        <f>A6+1</f>
        <v>2</v>
      </c>
      <c r="B7" s="183" t="s">
        <v>96</v>
      </c>
      <c r="C7" s="183" t="s">
        <v>37</v>
      </c>
      <c r="D7" s="177">
        <v>8</v>
      </c>
      <c r="E7" s="177" t="s">
        <v>17</v>
      </c>
      <c r="F7" s="177">
        <f>'[5]Реестр УК новый'!$G$262</f>
        <v>72</v>
      </c>
      <c r="G7" s="133">
        <f t="shared" si="0"/>
        <v>252.83</v>
      </c>
      <c r="H7" s="133">
        <v>154.36</v>
      </c>
      <c r="I7" s="133">
        <v>98.47</v>
      </c>
      <c r="J7" s="133">
        <f t="shared" si="1"/>
        <v>251.84</v>
      </c>
      <c r="K7" s="133">
        <v>154.28</v>
      </c>
      <c r="L7" s="133">
        <v>97.56</v>
      </c>
      <c r="M7" s="133">
        <f t="shared" si="2"/>
        <v>251.84</v>
      </c>
      <c r="N7" s="133">
        <v>154.28</v>
      </c>
      <c r="O7" s="133">
        <v>97.56</v>
      </c>
      <c r="P7" s="133">
        <f t="shared" si="3"/>
        <v>305.44</v>
      </c>
      <c r="Q7" s="133">
        <v>219.04</v>
      </c>
      <c r="R7" s="133">
        <v>86.4</v>
      </c>
      <c r="S7" s="133">
        <f t="shared" si="4"/>
        <v>295.78000000000003</v>
      </c>
      <c r="T7" s="133">
        <v>210.36</v>
      </c>
      <c r="U7" s="133">
        <v>85.42</v>
      </c>
      <c r="V7" s="133">
        <f t="shared" si="5"/>
        <v>351.01</v>
      </c>
      <c r="W7" s="133">
        <v>268.55</v>
      </c>
      <c r="X7" s="133">
        <v>82.46</v>
      </c>
      <c r="Y7" s="133">
        <f aca="true" t="shared" si="6" ref="Y7:Y70">Z7+AA7</f>
        <v>346.75</v>
      </c>
      <c r="Z7" s="133">
        <v>267.06</v>
      </c>
      <c r="AA7" s="133">
        <v>79.69</v>
      </c>
      <c r="AB7" s="133">
        <f aca="true" t="shared" si="7" ref="AB7:AB70">AC7+AD7</f>
        <v>346.75</v>
      </c>
      <c r="AC7" s="133">
        <v>267.06</v>
      </c>
      <c r="AD7" s="133">
        <v>79.69</v>
      </c>
      <c r="AE7" s="133">
        <f aca="true" t="shared" si="8" ref="AE7:AE70">AF7+AG7</f>
        <v>361.47</v>
      </c>
      <c r="AF7" s="133">
        <v>284.31</v>
      </c>
      <c r="AG7" s="133">
        <v>77.16</v>
      </c>
      <c r="AH7" s="133">
        <f aca="true" t="shared" si="9" ref="AH7:AH70">AI7+AJ7</f>
        <v>358.88</v>
      </c>
      <c r="AI7" s="133">
        <v>282.19</v>
      </c>
      <c r="AJ7" s="133">
        <v>76.69</v>
      </c>
      <c r="AK7" s="256">
        <f aca="true" t="shared" si="10" ref="AK7:AK70">AH7/F7</f>
        <v>4.984444444444445</v>
      </c>
      <c r="AL7" s="182"/>
    </row>
    <row r="8" spans="1:38" ht="30">
      <c r="A8" s="177">
        <f aca="true" t="shared" si="11" ref="A8:A71">A7+1</f>
        <v>3</v>
      </c>
      <c r="B8" s="183" t="s">
        <v>96</v>
      </c>
      <c r="C8" s="261" t="s">
        <v>79</v>
      </c>
      <c r="D8" s="262">
        <v>16</v>
      </c>
      <c r="E8" s="177"/>
      <c r="F8" s="177">
        <f>'[5]Реестр УК новый'!$G$357</f>
        <v>12</v>
      </c>
      <c r="G8" s="133">
        <f t="shared" si="0"/>
        <v>211.57999999999998</v>
      </c>
      <c r="H8" s="133">
        <v>89.44</v>
      </c>
      <c r="I8" s="133">
        <v>122.14</v>
      </c>
      <c r="J8" s="133">
        <f t="shared" si="1"/>
        <v>213.84</v>
      </c>
      <c r="K8" s="133">
        <v>92.48</v>
      </c>
      <c r="L8" s="133">
        <v>121.36</v>
      </c>
      <c r="M8" s="133">
        <f t="shared" si="2"/>
        <v>213.84</v>
      </c>
      <c r="N8" s="133">
        <v>92.48</v>
      </c>
      <c r="O8" s="133">
        <v>121.36</v>
      </c>
      <c r="P8" s="133">
        <f t="shared" si="3"/>
        <v>335.83000000000004</v>
      </c>
      <c r="Q8" s="133">
        <v>224.15</v>
      </c>
      <c r="R8" s="133">
        <v>111.68</v>
      </c>
      <c r="S8" s="133">
        <f t="shared" si="4"/>
        <v>345.17</v>
      </c>
      <c r="T8" s="133">
        <v>234.05</v>
      </c>
      <c r="U8" s="133">
        <v>111.12</v>
      </c>
      <c r="V8" s="133">
        <f t="shared" si="5"/>
        <v>342.68</v>
      </c>
      <c r="W8" s="133">
        <v>233.55</v>
      </c>
      <c r="X8" s="133">
        <v>109.13</v>
      </c>
      <c r="Y8" s="133">
        <f t="shared" si="6"/>
        <v>342.15999999999997</v>
      </c>
      <c r="Z8" s="133">
        <v>237.16</v>
      </c>
      <c r="AA8" s="133">
        <v>105</v>
      </c>
      <c r="AB8" s="133">
        <f t="shared" si="7"/>
        <v>342.15999999999997</v>
      </c>
      <c r="AC8" s="133">
        <v>237.16</v>
      </c>
      <c r="AD8" s="133">
        <v>105</v>
      </c>
      <c r="AE8" s="133">
        <f t="shared" si="8"/>
        <v>351.13</v>
      </c>
      <c r="AF8" s="133">
        <v>246.18</v>
      </c>
      <c r="AG8" s="133">
        <v>104.95</v>
      </c>
      <c r="AH8" s="133">
        <f t="shared" si="9"/>
        <v>348.76</v>
      </c>
      <c r="AI8" s="133">
        <v>245.61</v>
      </c>
      <c r="AJ8" s="133">
        <v>103.15</v>
      </c>
      <c r="AK8" s="256">
        <f t="shared" si="10"/>
        <v>29.063333333333333</v>
      </c>
      <c r="AL8" s="182"/>
    </row>
    <row r="9" spans="1:38" s="134" customFormat="1" ht="30">
      <c r="A9" s="177">
        <f t="shared" si="11"/>
        <v>4</v>
      </c>
      <c r="B9" s="183" t="s">
        <v>96</v>
      </c>
      <c r="C9" s="183" t="s">
        <v>75</v>
      </c>
      <c r="D9" s="177">
        <v>11</v>
      </c>
      <c r="E9" s="177"/>
      <c r="F9" s="177">
        <f>'[5]Реестр УК новый'!$G$327</f>
        <v>16</v>
      </c>
      <c r="G9" s="133">
        <f t="shared" si="0"/>
        <v>210.86</v>
      </c>
      <c r="H9" s="133">
        <v>89.64</v>
      </c>
      <c r="I9" s="133">
        <v>121.22</v>
      </c>
      <c r="J9" s="133">
        <f t="shared" si="1"/>
        <v>211.23000000000002</v>
      </c>
      <c r="K9" s="133">
        <v>91.56</v>
      </c>
      <c r="L9" s="133">
        <v>119.67</v>
      </c>
      <c r="M9" s="133">
        <f t="shared" si="2"/>
        <v>211.23000000000002</v>
      </c>
      <c r="N9" s="133">
        <v>91.56</v>
      </c>
      <c r="O9" s="133">
        <v>119.67</v>
      </c>
      <c r="P9" s="133">
        <f t="shared" si="3"/>
        <v>198.26</v>
      </c>
      <c r="Q9" s="133">
        <v>95.61</v>
      </c>
      <c r="R9" s="133">
        <v>102.65</v>
      </c>
      <c r="S9" s="133">
        <f t="shared" si="4"/>
        <v>197.5</v>
      </c>
      <c r="T9" s="133">
        <v>96.47</v>
      </c>
      <c r="U9" s="133">
        <v>101.03</v>
      </c>
      <c r="V9" s="133">
        <f t="shared" si="5"/>
        <v>192.13</v>
      </c>
      <c r="W9" s="133">
        <v>97.04</v>
      </c>
      <c r="X9" s="133">
        <v>95.09</v>
      </c>
      <c r="Y9" s="133">
        <f t="shared" si="6"/>
        <v>189.36</v>
      </c>
      <c r="Z9" s="133">
        <v>98.14</v>
      </c>
      <c r="AA9" s="133">
        <v>91.22</v>
      </c>
      <c r="AB9" s="133">
        <f t="shared" si="7"/>
        <v>189.36</v>
      </c>
      <c r="AC9" s="133">
        <v>98.14</v>
      </c>
      <c r="AD9" s="133">
        <v>91.22</v>
      </c>
      <c r="AE9" s="133">
        <f t="shared" si="8"/>
        <v>193.19</v>
      </c>
      <c r="AF9" s="133">
        <v>113.97</v>
      </c>
      <c r="AG9" s="133">
        <v>79.22</v>
      </c>
      <c r="AH9" s="133">
        <f t="shared" si="9"/>
        <v>191.25</v>
      </c>
      <c r="AI9" s="133">
        <v>112.36</v>
      </c>
      <c r="AJ9" s="133">
        <v>78.89</v>
      </c>
      <c r="AK9" s="256">
        <f t="shared" si="10"/>
        <v>11.953125</v>
      </c>
      <c r="AL9" s="186"/>
    </row>
    <row r="10" spans="1:38" s="134" customFormat="1" ht="30">
      <c r="A10" s="177">
        <f t="shared" si="11"/>
        <v>5</v>
      </c>
      <c r="B10" s="183" t="s">
        <v>96</v>
      </c>
      <c r="C10" s="184" t="s">
        <v>47</v>
      </c>
      <c r="D10" s="185">
        <v>4</v>
      </c>
      <c r="E10" s="177"/>
      <c r="F10" s="177">
        <f>'[5]Реестр УК новый'!$G$170</f>
        <v>12</v>
      </c>
      <c r="G10" s="133">
        <f t="shared" si="0"/>
        <v>170.36</v>
      </c>
      <c r="H10" s="133">
        <v>64.14</v>
      </c>
      <c r="I10" s="133">
        <v>106.22</v>
      </c>
      <c r="J10" s="133">
        <f t="shared" si="1"/>
        <v>171.05</v>
      </c>
      <c r="K10" s="133">
        <v>68.92</v>
      </c>
      <c r="L10" s="133">
        <v>102.13</v>
      </c>
      <c r="M10" s="133">
        <f t="shared" si="2"/>
        <v>171.05</v>
      </c>
      <c r="N10" s="133">
        <v>68.92</v>
      </c>
      <c r="O10" s="133">
        <v>102.13</v>
      </c>
      <c r="P10" s="133">
        <f t="shared" si="3"/>
        <v>185.69</v>
      </c>
      <c r="Q10" s="133">
        <v>92.14</v>
      </c>
      <c r="R10" s="133">
        <v>93.55</v>
      </c>
      <c r="S10" s="133">
        <f t="shared" si="4"/>
        <v>181.51999999999998</v>
      </c>
      <c r="T10" s="133">
        <v>91.07</v>
      </c>
      <c r="U10" s="133">
        <v>90.45</v>
      </c>
      <c r="V10" s="133">
        <f t="shared" si="5"/>
        <v>184.93</v>
      </c>
      <c r="W10" s="133">
        <v>96.47</v>
      </c>
      <c r="X10" s="133">
        <v>88.46</v>
      </c>
      <c r="Y10" s="133">
        <f t="shared" si="6"/>
        <v>182.7</v>
      </c>
      <c r="Z10" s="133">
        <v>95.15</v>
      </c>
      <c r="AA10" s="133">
        <v>87.55</v>
      </c>
      <c r="AB10" s="133">
        <f t="shared" si="7"/>
        <v>182.7</v>
      </c>
      <c r="AC10" s="133">
        <v>95.15</v>
      </c>
      <c r="AD10" s="133">
        <v>87.55</v>
      </c>
      <c r="AE10" s="133">
        <f t="shared" si="8"/>
        <v>178.85</v>
      </c>
      <c r="AF10" s="133">
        <v>97.61</v>
      </c>
      <c r="AG10" s="133">
        <v>81.24</v>
      </c>
      <c r="AH10" s="133">
        <f t="shared" si="9"/>
        <v>179.32999999999998</v>
      </c>
      <c r="AI10" s="133">
        <v>98.55</v>
      </c>
      <c r="AJ10" s="133">
        <v>80.78</v>
      </c>
      <c r="AK10" s="256">
        <f t="shared" si="10"/>
        <v>14.944166666666666</v>
      </c>
      <c r="AL10" s="186"/>
    </row>
    <row r="11" spans="1:38" s="134" customFormat="1" ht="30">
      <c r="A11" s="177">
        <f t="shared" si="11"/>
        <v>6</v>
      </c>
      <c r="B11" s="183" t="s">
        <v>96</v>
      </c>
      <c r="C11" s="183" t="s">
        <v>101</v>
      </c>
      <c r="D11" s="177">
        <v>3</v>
      </c>
      <c r="E11" s="177"/>
      <c r="F11" s="177">
        <f>'[5]Реестр УК новый'!$G$337</f>
        <v>24</v>
      </c>
      <c r="G11" s="133">
        <f t="shared" si="0"/>
        <v>160.82</v>
      </c>
      <c r="H11" s="133">
        <v>82.64</v>
      </c>
      <c r="I11" s="133">
        <v>78.18</v>
      </c>
      <c r="J11" s="133">
        <f t="shared" si="1"/>
        <v>162.75</v>
      </c>
      <c r="K11" s="133">
        <v>84.77</v>
      </c>
      <c r="L11" s="133">
        <v>77.98</v>
      </c>
      <c r="M11" s="133">
        <f t="shared" si="2"/>
        <v>162.75</v>
      </c>
      <c r="N11" s="133">
        <v>84.77</v>
      </c>
      <c r="O11" s="133">
        <v>77.98</v>
      </c>
      <c r="P11" s="133">
        <f t="shared" si="3"/>
        <v>173.01</v>
      </c>
      <c r="Q11" s="133">
        <v>101.36</v>
      </c>
      <c r="R11" s="133">
        <v>71.65</v>
      </c>
      <c r="S11" s="133">
        <f t="shared" si="4"/>
        <v>175.68</v>
      </c>
      <c r="T11" s="133">
        <v>106.14</v>
      </c>
      <c r="U11" s="133">
        <v>69.54</v>
      </c>
      <c r="V11" s="133">
        <f t="shared" si="5"/>
        <v>175.82</v>
      </c>
      <c r="W11" s="133">
        <v>107.03</v>
      </c>
      <c r="X11" s="133">
        <v>68.79</v>
      </c>
      <c r="Y11" s="133">
        <f t="shared" si="6"/>
        <v>170.57</v>
      </c>
      <c r="Z11" s="133">
        <v>110.08</v>
      </c>
      <c r="AA11" s="133">
        <v>60.49</v>
      </c>
      <c r="AB11" s="133">
        <f t="shared" si="7"/>
        <v>170.57</v>
      </c>
      <c r="AC11" s="133">
        <v>110.08</v>
      </c>
      <c r="AD11" s="133">
        <v>60.49</v>
      </c>
      <c r="AE11" s="133">
        <f t="shared" si="8"/>
        <v>186.51</v>
      </c>
      <c r="AF11" s="133">
        <v>128.38</v>
      </c>
      <c r="AG11" s="133">
        <v>58.13</v>
      </c>
      <c r="AH11" s="133">
        <f t="shared" si="9"/>
        <v>185.64</v>
      </c>
      <c r="AI11" s="133">
        <v>127.96</v>
      </c>
      <c r="AJ11" s="133">
        <v>57.68</v>
      </c>
      <c r="AK11" s="256">
        <f t="shared" si="10"/>
        <v>7.734999999999999</v>
      </c>
      <c r="AL11" s="186"/>
    </row>
    <row r="12" spans="1:38" s="134" customFormat="1" ht="30">
      <c r="A12" s="177">
        <f t="shared" si="11"/>
        <v>7</v>
      </c>
      <c r="B12" s="183" t="s">
        <v>96</v>
      </c>
      <c r="C12" s="183" t="s">
        <v>100</v>
      </c>
      <c r="D12" s="177">
        <v>2</v>
      </c>
      <c r="E12" s="177"/>
      <c r="F12" s="177">
        <f>'[5]Реестр УК новый'!$G$305</f>
        <v>24</v>
      </c>
      <c r="G12" s="133">
        <f t="shared" si="0"/>
        <v>215.16</v>
      </c>
      <c r="H12" s="133">
        <v>105.42</v>
      </c>
      <c r="I12" s="133">
        <v>109.74</v>
      </c>
      <c r="J12" s="133">
        <f t="shared" si="1"/>
        <v>217.72</v>
      </c>
      <c r="K12" s="133">
        <v>110.64</v>
      </c>
      <c r="L12" s="133">
        <v>107.08</v>
      </c>
      <c r="M12" s="133">
        <f t="shared" si="2"/>
        <v>217.72</v>
      </c>
      <c r="N12" s="133">
        <v>110.64</v>
      </c>
      <c r="O12" s="133">
        <v>107.08</v>
      </c>
      <c r="P12" s="133">
        <f t="shared" si="3"/>
        <v>171.4</v>
      </c>
      <c r="Q12" s="133">
        <v>115.64</v>
      </c>
      <c r="R12" s="133">
        <v>55.76</v>
      </c>
      <c r="S12" s="133">
        <f t="shared" si="4"/>
        <v>174.46</v>
      </c>
      <c r="T12" s="133">
        <v>119.67</v>
      </c>
      <c r="U12" s="133">
        <v>54.79</v>
      </c>
      <c r="V12" s="133">
        <f t="shared" si="5"/>
        <v>170.64</v>
      </c>
      <c r="W12" s="133">
        <v>120.48</v>
      </c>
      <c r="X12" s="133">
        <v>50.16</v>
      </c>
      <c r="Y12" s="133">
        <f t="shared" si="6"/>
        <v>171.08</v>
      </c>
      <c r="Z12" s="133">
        <v>121.98</v>
      </c>
      <c r="AA12" s="133">
        <v>49.1</v>
      </c>
      <c r="AB12" s="133">
        <f t="shared" si="7"/>
        <v>171.08</v>
      </c>
      <c r="AC12" s="133">
        <v>121.98</v>
      </c>
      <c r="AD12" s="133">
        <v>49.1</v>
      </c>
      <c r="AE12" s="133">
        <f t="shared" si="8"/>
        <v>177.38</v>
      </c>
      <c r="AF12" s="133">
        <v>128.67</v>
      </c>
      <c r="AG12" s="133">
        <v>48.71</v>
      </c>
      <c r="AH12" s="133">
        <f t="shared" si="9"/>
        <v>178.07999999999998</v>
      </c>
      <c r="AI12" s="133">
        <v>129.75</v>
      </c>
      <c r="AJ12" s="133">
        <v>48.33</v>
      </c>
      <c r="AK12" s="256">
        <f t="shared" si="10"/>
        <v>7.419999999999999</v>
      </c>
      <c r="AL12" s="186"/>
    </row>
    <row r="13" spans="1:38" s="134" customFormat="1" ht="30">
      <c r="A13" s="177">
        <f t="shared" si="11"/>
        <v>8</v>
      </c>
      <c r="B13" s="183" t="s">
        <v>96</v>
      </c>
      <c r="C13" s="187" t="s">
        <v>16</v>
      </c>
      <c r="D13" s="185">
        <v>32</v>
      </c>
      <c r="E13" s="177"/>
      <c r="F13" s="177">
        <f>'[5]Реестр УК новый'!$G$126</f>
        <v>12</v>
      </c>
      <c r="G13" s="133">
        <f t="shared" si="0"/>
        <v>125.03</v>
      </c>
      <c r="H13" s="133">
        <v>64.12</v>
      </c>
      <c r="I13" s="133">
        <v>60.91</v>
      </c>
      <c r="J13" s="133">
        <f t="shared" si="1"/>
        <v>129.03</v>
      </c>
      <c r="K13" s="133">
        <v>69.22</v>
      </c>
      <c r="L13" s="133">
        <v>59.81</v>
      </c>
      <c r="M13" s="133">
        <f t="shared" si="2"/>
        <v>129.03</v>
      </c>
      <c r="N13" s="133">
        <v>69.22</v>
      </c>
      <c r="O13" s="133">
        <v>59.81</v>
      </c>
      <c r="P13" s="133">
        <f t="shared" si="3"/>
        <v>153.66</v>
      </c>
      <c r="Q13" s="133">
        <v>102.33</v>
      </c>
      <c r="R13" s="133">
        <v>51.33</v>
      </c>
      <c r="S13" s="133">
        <f t="shared" si="4"/>
        <v>155.46</v>
      </c>
      <c r="T13" s="133">
        <v>105.68</v>
      </c>
      <c r="U13" s="133">
        <v>49.78</v>
      </c>
      <c r="V13" s="133">
        <f t="shared" si="5"/>
        <v>160.42000000000002</v>
      </c>
      <c r="W13" s="133">
        <v>115.36</v>
      </c>
      <c r="X13" s="133">
        <v>45.06</v>
      </c>
      <c r="Y13" s="133">
        <f t="shared" si="6"/>
        <v>159.17000000000002</v>
      </c>
      <c r="Z13" s="133">
        <v>114.61</v>
      </c>
      <c r="AA13" s="133">
        <v>44.56</v>
      </c>
      <c r="AB13" s="133">
        <f t="shared" si="7"/>
        <v>159.17000000000002</v>
      </c>
      <c r="AC13" s="133">
        <v>114.61</v>
      </c>
      <c r="AD13" s="133">
        <v>44.56</v>
      </c>
      <c r="AE13" s="133">
        <f t="shared" si="8"/>
        <v>175.4</v>
      </c>
      <c r="AF13" s="133">
        <v>133.24</v>
      </c>
      <c r="AG13" s="133">
        <v>42.16</v>
      </c>
      <c r="AH13" s="133">
        <f t="shared" si="9"/>
        <v>174.32</v>
      </c>
      <c r="AI13" s="133">
        <v>132.85</v>
      </c>
      <c r="AJ13" s="133">
        <v>41.47</v>
      </c>
      <c r="AK13" s="256">
        <f t="shared" si="10"/>
        <v>14.526666666666666</v>
      </c>
      <c r="AL13" s="186"/>
    </row>
    <row r="14" spans="1:38" s="134" customFormat="1" ht="30">
      <c r="A14" s="177">
        <f t="shared" si="11"/>
        <v>9</v>
      </c>
      <c r="B14" s="183" t="s">
        <v>96</v>
      </c>
      <c r="C14" s="183" t="s">
        <v>79</v>
      </c>
      <c r="D14" s="177">
        <v>41</v>
      </c>
      <c r="E14" s="177"/>
      <c r="F14" s="177">
        <f>'[5]Реестр УК новый'!$G$371</f>
        <v>12</v>
      </c>
      <c r="G14" s="133">
        <f t="shared" si="0"/>
        <v>85.06</v>
      </c>
      <c r="H14" s="133">
        <v>85.06</v>
      </c>
      <c r="I14" s="133"/>
      <c r="J14" s="133">
        <f t="shared" si="1"/>
        <v>88.23</v>
      </c>
      <c r="K14" s="133">
        <v>88.23</v>
      </c>
      <c r="L14" s="133"/>
      <c r="M14" s="133">
        <f t="shared" si="2"/>
        <v>88.23</v>
      </c>
      <c r="N14" s="133">
        <v>88.23</v>
      </c>
      <c r="O14" s="133"/>
      <c r="P14" s="133">
        <f t="shared" si="3"/>
        <v>145.81</v>
      </c>
      <c r="Q14" s="133">
        <v>145.81</v>
      </c>
      <c r="R14" s="133"/>
      <c r="S14" s="133">
        <f t="shared" si="4"/>
        <v>153.47</v>
      </c>
      <c r="T14" s="133">
        <v>153.47</v>
      </c>
      <c r="U14" s="133"/>
      <c r="V14" s="133">
        <f t="shared" si="5"/>
        <v>155.36</v>
      </c>
      <c r="W14" s="133">
        <v>155.36</v>
      </c>
      <c r="X14" s="133">
        <v>0</v>
      </c>
      <c r="Y14" s="133">
        <f t="shared" si="6"/>
        <v>156.36</v>
      </c>
      <c r="Z14" s="133">
        <v>156.36</v>
      </c>
      <c r="AA14" s="133"/>
      <c r="AB14" s="133">
        <f t="shared" si="7"/>
        <v>156.36</v>
      </c>
      <c r="AC14" s="133">
        <v>156.36</v>
      </c>
      <c r="AD14" s="133"/>
      <c r="AE14" s="133">
        <f t="shared" si="8"/>
        <v>159.13</v>
      </c>
      <c r="AF14" s="133">
        <v>159.13</v>
      </c>
      <c r="AG14" s="133"/>
      <c r="AH14" s="133">
        <f t="shared" si="9"/>
        <v>158.12</v>
      </c>
      <c r="AI14" s="133">
        <v>158.12</v>
      </c>
      <c r="AJ14" s="133"/>
      <c r="AK14" s="256">
        <f t="shared" si="10"/>
        <v>13.176666666666668</v>
      </c>
      <c r="AL14" s="186"/>
    </row>
    <row r="15" spans="1:38" s="134" customFormat="1" ht="30">
      <c r="A15" s="177">
        <f t="shared" si="11"/>
        <v>10</v>
      </c>
      <c r="B15" s="183" t="s">
        <v>96</v>
      </c>
      <c r="C15" s="183" t="s">
        <v>75</v>
      </c>
      <c r="D15" s="177">
        <v>7</v>
      </c>
      <c r="E15" s="177" t="s">
        <v>17</v>
      </c>
      <c r="F15" s="177">
        <f>'[5]Реестр УК новый'!$G$333</f>
        <v>12</v>
      </c>
      <c r="G15" s="133">
        <f t="shared" si="0"/>
        <v>139.61</v>
      </c>
      <c r="H15" s="133">
        <v>89.44</v>
      </c>
      <c r="I15" s="133">
        <v>50.17</v>
      </c>
      <c r="J15" s="133">
        <f t="shared" si="1"/>
        <v>144.64</v>
      </c>
      <c r="K15" s="133">
        <v>95.03</v>
      </c>
      <c r="L15" s="133">
        <v>49.61</v>
      </c>
      <c r="M15" s="133">
        <f t="shared" si="2"/>
        <v>144.64</v>
      </c>
      <c r="N15" s="133">
        <v>95.03</v>
      </c>
      <c r="O15" s="133">
        <v>49.61</v>
      </c>
      <c r="P15" s="133">
        <f t="shared" si="3"/>
        <v>133.69</v>
      </c>
      <c r="Q15" s="133">
        <v>92.47</v>
      </c>
      <c r="R15" s="133">
        <v>41.22</v>
      </c>
      <c r="S15" s="133">
        <f t="shared" si="4"/>
        <v>140.45</v>
      </c>
      <c r="T15" s="133">
        <v>102.36</v>
      </c>
      <c r="U15" s="133">
        <v>38.09</v>
      </c>
      <c r="V15" s="133">
        <f t="shared" si="5"/>
        <v>137.41</v>
      </c>
      <c r="W15" s="133">
        <v>103.94</v>
      </c>
      <c r="X15" s="133">
        <v>33.47</v>
      </c>
      <c r="Y15" s="133">
        <f t="shared" si="6"/>
        <v>131.53</v>
      </c>
      <c r="Z15" s="133">
        <v>101.09</v>
      </c>
      <c r="AA15" s="133">
        <v>30.44</v>
      </c>
      <c r="AB15" s="133">
        <f t="shared" si="7"/>
        <v>131.53</v>
      </c>
      <c r="AC15" s="133">
        <v>101.09</v>
      </c>
      <c r="AD15" s="133">
        <v>30.44</v>
      </c>
      <c r="AE15" s="133">
        <f t="shared" si="8"/>
        <v>150.1</v>
      </c>
      <c r="AF15" s="133">
        <v>120.69</v>
      </c>
      <c r="AG15" s="133">
        <v>29.41</v>
      </c>
      <c r="AH15" s="133">
        <f t="shared" si="9"/>
        <v>150.66</v>
      </c>
      <c r="AI15" s="133">
        <v>121.67</v>
      </c>
      <c r="AJ15" s="133">
        <v>28.99</v>
      </c>
      <c r="AK15" s="256">
        <f t="shared" si="10"/>
        <v>12.555</v>
      </c>
      <c r="AL15" s="186"/>
    </row>
    <row r="16" spans="1:38" s="134" customFormat="1" ht="30">
      <c r="A16" s="177">
        <f t="shared" si="11"/>
        <v>11</v>
      </c>
      <c r="B16" s="183" t="s">
        <v>96</v>
      </c>
      <c r="C16" s="183" t="s">
        <v>35</v>
      </c>
      <c r="D16" s="177">
        <v>12</v>
      </c>
      <c r="E16" s="177"/>
      <c r="F16" s="177">
        <f>'[5]Реестр УК новый'!$G$244</f>
        <v>12</v>
      </c>
      <c r="G16" s="133">
        <f t="shared" si="0"/>
        <v>109.00999999999999</v>
      </c>
      <c r="H16" s="133">
        <v>89.46</v>
      </c>
      <c r="I16" s="133">
        <v>19.55</v>
      </c>
      <c r="J16" s="133">
        <f t="shared" si="1"/>
        <v>110.61</v>
      </c>
      <c r="K16" s="133">
        <v>92.16</v>
      </c>
      <c r="L16" s="133">
        <v>18.45</v>
      </c>
      <c r="M16" s="133">
        <f t="shared" si="2"/>
        <v>110.61</v>
      </c>
      <c r="N16" s="133">
        <v>92.16</v>
      </c>
      <c r="O16" s="133">
        <v>18.45</v>
      </c>
      <c r="P16" s="133">
        <f t="shared" si="3"/>
        <v>131.23000000000002</v>
      </c>
      <c r="Q16" s="133">
        <v>115.62</v>
      </c>
      <c r="R16" s="133">
        <v>15.61</v>
      </c>
      <c r="S16" s="133">
        <f t="shared" si="4"/>
        <v>134.68</v>
      </c>
      <c r="T16" s="133">
        <v>119.67</v>
      </c>
      <c r="U16" s="133">
        <v>15.01</v>
      </c>
      <c r="V16" s="133">
        <f t="shared" si="5"/>
        <v>136.33</v>
      </c>
      <c r="W16" s="133">
        <v>122.36</v>
      </c>
      <c r="X16" s="133">
        <v>13.97</v>
      </c>
      <c r="Y16" s="133">
        <f t="shared" si="6"/>
        <v>132.54</v>
      </c>
      <c r="Z16" s="133">
        <v>121.66</v>
      </c>
      <c r="AA16" s="133">
        <v>10.88</v>
      </c>
      <c r="AB16" s="133">
        <f t="shared" si="7"/>
        <v>132.54</v>
      </c>
      <c r="AC16" s="133">
        <v>121.66</v>
      </c>
      <c r="AD16" s="133">
        <v>10.88</v>
      </c>
      <c r="AE16" s="133">
        <f t="shared" si="8"/>
        <v>137.74</v>
      </c>
      <c r="AF16" s="133">
        <v>129.6</v>
      </c>
      <c r="AG16" s="133">
        <v>8.14</v>
      </c>
      <c r="AH16" s="133">
        <f t="shared" si="9"/>
        <v>136.67999999999998</v>
      </c>
      <c r="AI16" s="133">
        <v>128.67</v>
      </c>
      <c r="AJ16" s="133">
        <v>8.01</v>
      </c>
      <c r="AK16" s="256">
        <f t="shared" si="10"/>
        <v>11.389999999999999</v>
      </c>
      <c r="AL16" s="186"/>
    </row>
    <row r="17" spans="1:38" s="134" customFormat="1" ht="30">
      <c r="A17" s="177">
        <f t="shared" si="11"/>
        <v>12</v>
      </c>
      <c r="B17" s="183" t="s">
        <v>96</v>
      </c>
      <c r="C17" s="184" t="s">
        <v>16</v>
      </c>
      <c r="D17" s="185">
        <v>30</v>
      </c>
      <c r="E17" s="177"/>
      <c r="F17" s="177">
        <f>'[5]Реестр УК новый'!$G$125</f>
        <v>20</v>
      </c>
      <c r="G17" s="133">
        <f t="shared" si="0"/>
        <v>128.03</v>
      </c>
      <c r="H17" s="133">
        <v>62.65</v>
      </c>
      <c r="I17" s="133">
        <v>65.38</v>
      </c>
      <c r="J17" s="133">
        <f t="shared" si="1"/>
        <v>131.93</v>
      </c>
      <c r="K17" s="133">
        <v>68.89</v>
      </c>
      <c r="L17" s="133">
        <v>63.04</v>
      </c>
      <c r="M17" s="133">
        <f t="shared" si="2"/>
        <v>131.93</v>
      </c>
      <c r="N17" s="133">
        <v>68.89</v>
      </c>
      <c r="O17" s="133">
        <v>63.04</v>
      </c>
      <c r="P17" s="133">
        <f t="shared" si="3"/>
        <v>123.56</v>
      </c>
      <c r="Q17" s="133">
        <v>86.14</v>
      </c>
      <c r="R17" s="133">
        <v>37.42</v>
      </c>
      <c r="S17" s="133">
        <f t="shared" si="4"/>
        <v>123.92999999999999</v>
      </c>
      <c r="T17" s="133">
        <v>87.46</v>
      </c>
      <c r="U17" s="133">
        <v>36.47</v>
      </c>
      <c r="V17" s="133">
        <f t="shared" si="5"/>
        <v>131.94</v>
      </c>
      <c r="W17" s="133">
        <v>96.47</v>
      </c>
      <c r="X17" s="133">
        <v>35.47</v>
      </c>
      <c r="Y17" s="133">
        <f t="shared" si="6"/>
        <v>129.89000000000001</v>
      </c>
      <c r="Z17" s="133">
        <v>95.01</v>
      </c>
      <c r="AA17" s="133">
        <v>34.88</v>
      </c>
      <c r="AB17" s="133">
        <f t="shared" si="7"/>
        <v>129.89000000000001</v>
      </c>
      <c r="AC17" s="133">
        <v>95.01</v>
      </c>
      <c r="AD17" s="133">
        <v>34.88</v>
      </c>
      <c r="AE17" s="133">
        <f t="shared" si="8"/>
        <v>155.42000000000002</v>
      </c>
      <c r="AF17" s="133">
        <v>122.34</v>
      </c>
      <c r="AG17" s="133">
        <v>33.08</v>
      </c>
      <c r="AH17" s="133">
        <f t="shared" si="9"/>
        <v>158.8</v>
      </c>
      <c r="AI17" s="133">
        <v>125.86</v>
      </c>
      <c r="AJ17" s="133">
        <v>32.94</v>
      </c>
      <c r="AK17" s="256">
        <f t="shared" si="10"/>
        <v>7.94</v>
      </c>
      <c r="AL17" s="186"/>
    </row>
    <row r="18" spans="1:38" s="134" customFormat="1" ht="30">
      <c r="A18" s="177">
        <f t="shared" si="11"/>
        <v>13</v>
      </c>
      <c r="B18" s="183" t="s">
        <v>96</v>
      </c>
      <c r="C18" s="184" t="s">
        <v>28</v>
      </c>
      <c r="D18" s="185">
        <v>46</v>
      </c>
      <c r="E18" s="177"/>
      <c r="F18" s="177">
        <f>'[5]Реестр УК новый'!$G$32</f>
        <v>12</v>
      </c>
      <c r="G18" s="133">
        <f t="shared" si="0"/>
        <v>125.81</v>
      </c>
      <c r="H18" s="133">
        <v>36.14</v>
      </c>
      <c r="I18" s="133">
        <v>89.67</v>
      </c>
      <c r="J18" s="133">
        <f t="shared" si="1"/>
        <v>128.23000000000002</v>
      </c>
      <c r="K18" s="133">
        <v>39.56</v>
      </c>
      <c r="L18" s="133">
        <v>88.67</v>
      </c>
      <c r="M18" s="133">
        <f t="shared" si="2"/>
        <v>128.23000000000002</v>
      </c>
      <c r="N18" s="133">
        <v>39.56</v>
      </c>
      <c r="O18" s="133">
        <v>88.67</v>
      </c>
      <c r="P18" s="133">
        <f t="shared" si="3"/>
        <v>124.60999999999999</v>
      </c>
      <c r="Q18" s="133">
        <v>52.48</v>
      </c>
      <c r="R18" s="133">
        <v>72.13</v>
      </c>
      <c r="S18" s="133">
        <f t="shared" si="4"/>
        <v>123.60999999999999</v>
      </c>
      <c r="T18" s="133">
        <v>54.48</v>
      </c>
      <c r="U18" s="133">
        <v>69.13</v>
      </c>
      <c r="V18" s="133">
        <f t="shared" si="5"/>
        <v>123.6</v>
      </c>
      <c r="W18" s="133">
        <v>56.47</v>
      </c>
      <c r="X18" s="133">
        <v>67.13</v>
      </c>
      <c r="Y18" s="133">
        <f t="shared" si="6"/>
        <v>121.73</v>
      </c>
      <c r="Z18" s="133">
        <v>55.28</v>
      </c>
      <c r="AA18" s="133">
        <v>66.45</v>
      </c>
      <c r="AB18" s="133">
        <f t="shared" si="7"/>
        <v>121.73</v>
      </c>
      <c r="AC18" s="133">
        <v>55.28</v>
      </c>
      <c r="AD18" s="133">
        <v>66.45</v>
      </c>
      <c r="AE18" s="133">
        <f t="shared" si="8"/>
        <v>131.92000000000002</v>
      </c>
      <c r="AF18" s="133">
        <v>64.22</v>
      </c>
      <c r="AG18" s="133">
        <v>67.7</v>
      </c>
      <c r="AH18" s="133">
        <f t="shared" si="9"/>
        <v>131.2</v>
      </c>
      <c r="AI18" s="133">
        <v>65.16</v>
      </c>
      <c r="AJ18" s="133">
        <v>66.04</v>
      </c>
      <c r="AK18" s="256">
        <f t="shared" si="10"/>
        <v>10.933333333333332</v>
      </c>
      <c r="AL18" s="186"/>
    </row>
    <row r="19" spans="1:38" s="134" customFormat="1" ht="30">
      <c r="A19" s="177">
        <f t="shared" si="11"/>
        <v>14</v>
      </c>
      <c r="B19" s="183" t="s">
        <v>96</v>
      </c>
      <c r="C19" s="184" t="s">
        <v>47</v>
      </c>
      <c r="D19" s="185">
        <v>8</v>
      </c>
      <c r="E19" s="177"/>
      <c r="F19" s="177">
        <f>'[5]Реестр УК новый'!$G$173</f>
        <v>12</v>
      </c>
      <c r="G19" s="133">
        <f t="shared" si="0"/>
        <v>67.96</v>
      </c>
      <c r="H19" s="133">
        <v>67.96</v>
      </c>
      <c r="I19" s="133"/>
      <c r="J19" s="133">
        <f t="shared" si="1"/>
        <v>69.51</v>
      </c>
      <c r="K19" s="133">
        <v>69.51</v>
      </c>
      <c r="L19" s="133"/>
      <c r="M19" s="133">
        <f t="shared" si="2"/>
        <v>69.51</v>
      </c>
      <c r="N19" s="133">
        <v>69.51</v>
      </c>
      <c r="O19" s="133"/>
      <c r="P19" s="133">
        <f t="shared" si="3"/>
        <v>103.69</v>
      </c>
      <c r="Q19" s="133">
        <v>103.69</v>
      </c>
      <c r="R19" s="133"/>
      <c r="S19" s="133">
        <f t="shared" si="4"/>
        <v>105.92</v>
      </c>
      <c r="T19" s="133">
        <v>105.92</v>
      </c>
      <c r="U19" s="133"/>
      <c r="V19" s="133">
        <f t="shared" si="5"/>
        <v>108.64</v>
      </c>
      <c r="W19" s="133">
        <v>108.64</v>
      </c>
      <c r="X19" s="133">
        <v>0</v>
      </c>
      <c r="Y19" s="133">
        <f t="shared" si="6"/>
        <v>109.68</v>
      </c>
      <c r="Z19" s="133">
        <v>109.68</v>
      </c>
      <c r="AA19" s="133"/>
      <c r="AB19" s="133">
        <f t="shared" si="7"/>
        <v>109.68</v>
      </c>
      <c r="AC19" s="133">
        <v>109.68</v>
      </c>
      <c r="AD19" s="133"/>
      <c r="AE19" s="133">
        <f t="shared" si="8"/>
        <v>107.34</v>
      </c>
      <c r="AF19" s="133">
        <v>107.34</v>
      </c>
      <c r="AG19" s="133"/>
      <c r="AH19" s="133">
        <f t="shared" si="9"/>
        <v>106.36</v>
      </c>
      <c r="AI19" s="133">
        <v>106.36</v>
      </c>
      <c r="AJ19" s="133"/>
      <c r="AK19" s="256">
        <f t="shared" si="10"/>
        <v>8.863333333333333</v>
      </c>
      <c r="AL19" s="186"/>
    </row>
    <row r="20" spans="1:38" s="134" customFormat="1" ht="30">
      <c r="A20" s="177">
        <f t="shared" si="11"/>
        <v>15</v>
      </c>
      <c r="B20" s="183" t="s">
        <v>96</v>
      </c>
      <c r="C20" s="183" t="s">
        <v>102</v>
      </c>
      <c r="D20" s="177">
        <v>1</v>
      </c>
      <c r="E20" s="177" t="s">
        <v>18</v>
      </c>
      <c r="F20" s="177">
        <f>'[5]Реестр УК новый'!$G$389</f>
        <v>8</v>
      </c>
      <c r="G20" s="133">
        <f t="shared" si="0"/>
        <v>59.58</v>
      </c>
      <c r="H20" s="133">
        <v>59.58</v>
      </c>
      <c r="I20" s="215"/>
      <c r="J20" s="133">
        <f t="shared" si="1"/>
        <v>62.85</v>
      </c>
      <c r="K20" s="133">
        <v>62.85</v>
      </c>
      <c r="L20" s="215"/>
      <c r="M20" s="133">
        <f t="shared" si="2"/>
        <v>62.85</v>
      </c>
      <c r="N20" s="133">
        <v>62.85</v>
      </c>
      <c r="O20" s="215"/>
      <c r="P20" s="133">
        <f t="shared" si="3"/>
        <v>99.78</v>
      </c>
      <c r="Q20" s="133">
        <v>99.78</v>
      </c>
      <c r="R20" s="216"/>
      <c r="S20" s="133">
        <f t="shared" si="4"/>
        <v>102.16</v>
      </c>
      <c r="T20" s="133">
        <v>102.16</v>
      </c>
      <c r="U20" s="216"/>
      <c r="V20" s="133">
        <f t="shared" si="5"/>
        <v>100.37</v>
      </c>
      <c r="W20" s="133">
        <v>100.37</v>
      </c>
      <c r="X20" s="217">
        <v>0</v>
      </c>
      <c r="Y20" s="133">
        <f t="shared" si="6"/>
        <v>101.52</v>
      </c>
      <c r="Z20" s="133">
        <v>101.52</v>
      </c>
      <c r="AA20" s="245"/>
      <c r="AB20" s="133">
        <f t="shared" si="7"/>
        <v>101.52</v>
      </c>
      <c r="AC20" s="133">
        <v>101.52</v>
      </c>
      <c r="AD20" s="245"/>
      <c r="AE20" s="133">
        <f t="shared" si="8"/>
        <v>104.88</v>
      </c>
      <c r="AF20" s="133">
        <v>104.88</v>
      </c>
      <c r="AG20" s="245"/>
      <c r="AH20" s="133">
        <f t="shared" si="9"/>
        <v>103.82</v>
      </c>
      <c r="AI20" s="133">
        <v>103.82</v>
      </c>
      <c r="AJ20" s="245"/>
      <c r="AK20" s="256">
        <f t="shared" si="10"/>
        <v>12.9775</v>
      </c>
      <c r="AL20" s="186"/>
    </row>
    <row r="21" spans="1:38" s="134" customFormat="1" ht="30">
      <c r="A21" s="177">
        <f t="shared" si="11"/>
        <v>16</v>
      </c>
      <c r="B21" s="183" t="s">
        <v>96</v>
      </c>
      <c r="C21" s="183" t="s">
        <v>35</v>
      </c>
      <c r="D21" s="177">
        <v>8</v>
      </c>
      <c r="E21" s="177"/>
      <c r="F21" s="177">
        <f>'[5]Реестр УК новый'!$G$242</f>
        <v>8</v>
      </c>
      <c r="G21" s="133">
        <f t="shared" si="0"/>
        <v>130.14</v>
      </c>
      <c r="H21" s="133">
        <v>65.98</v>
      </c>
      <c r="I21" s="133">
        <v>64.16</v>
      </c>
      <c r="J21" s="133">
        <f t="shared" si="1"/>
        <v>130.9</v>
      </c>
      <c r="K21" s="133">
        <v>68.41</v>
      </c>
      <c r="L21" s="133">
        <v>62.49</v>
      </c>
      <c r="M21" s="133">
        <f t="shared" si="2"/>
        <v>130.9</v>
      </c>
      <c r="N21" s="133">
        <v>68.41</v>
      </c>
      <c r="O21" s="133">
        <v>62.49</v>
      </c>
      <c r="P21" s="133">
        <f t="shared" si="3"/>
        <v>95.48</v>
      </c>
      <c r="Q21" s="133">
        <v>78.48</v>
      </c>
      <c r="R21" s="133">
        <v>17</v>
      </c>
      <c r="S21" s="133">
        <f t="shared" si="4"/>
        <v>98.12</v>
      </c>
      <c r="T21" s="133">
        <v>82.34</v>
      </c>
      <c r="U21" s="133">
        <v>15.78</v>
      </c>
      <c r="V21" s="133">
        <f t="shared" si="5"/>
        <v>97.99000000000001</v>
      </c>
      <c r="W21" s="133">
        <v>83.67</v>
      </c>
      <c r="X21" s="133">
        <v>14.32</v>
      </c>
      <c r="Y21" s="133">
        <f t="shared" si="6"/>
        <v>95.19</v>
      </c>
      <c r="Z21" s="133">
        <v>82.55</v>
      </c>
      <c r="AA21" s="133">
        <v>12.64</v>
      </c>
      <c r="AB21" s="133">
        <f t="shared" si="7"/>
        <v>95.19</v>
      </c>
      <c r="AC21" s="133">
        <v>82.55</v>
      </c>
      <c r="AD21" s="133">
        <v>12.64</v>
      </c>
      <c r="AE21" s="133">
        <f t="shared" si="8"/>
        <v>96.71</v>
      </c>
      <c r="AF21" s="133">
        <v>85.74</v>
      </c>
      <c r="AG21" s="133">
        <v>10.97</v>
      </c>
      <c r="AH21" s="133">
        <f t="shared" si="9"/>
        <v>94.49000000000001</v>
      </c>
      <c r="AI21" s="133">
        <v>84.34</v>
      </c>
      <c r="AJ21" s="133">
        <v>10.15</v>
      </c>
      <c r="AK21" s="256">
        <f t="shared" si="10"/>
        <v>11.811250000000001</v>
      </c>
      <c r="AL21" s="186"/>
    </row>
    <row r="22" spans="1:38" s="134" customFormat="1" ht="30">
      <c r="A22" s="177">
        <f t="shared" si="11"/>
        <v>17</v>
      </c>
      <c r="B22" s="183" t="s">
        <v>96</v>
      </c>
      <c r="C22" s="184" t="s">
        <v>16</v>
      </c>
      <c r="D22" s="185">
        <v>49</v>
      </c>
      <c r="E22" s="177" t="s">
        <v>17</v>
      </c>
      <c r="F22" s="177">
        <f>'[5]Реестр УК новый'!$G$154</f>
        <v>12</v>
      </c>
      <c r="G22" s="133">
        <f t="shared" si="0"/>
        <v>61.07</v>
      </c>
      <c r="H22" s="133">
        <v>61.07</v>
      </c>
      <c r="I22" s="133"/>
      <c r="J22" s="133">
        <f t="shared" si="1"/>
        <v>68.75</v>
      </c>
      <c r="K22" s="133">
        <v>68.75</v>
      </c>
      <c r="L22" s="133"/>
      <c r="M22" s="133">
        <f t="shared" si="2"/>
        <v>68.75</v>
      </c>
      <c r="N22" s="133">
        <v>68.75</v>
      </c>
      <c r="O22" s="133"/>
      <c r="P22" s="133">
        <f t="shared" si="3"/>
        <v>88.64</v>
      </c>
      <c r="Q22" s="133">
        <v>88.64</v>
      </c>
      <c r="R22" s="133"/>
      <c r="S22" s="133">
        <f t="shared" si="4"/>
        <v>91.46</v>
      </c>
      <c r="T22" s="133">
        <v>91.46</v>
      </c>
      <c r="U22" s="133"/>
      <c r="V22" s="133">
        <f t="shared" si="5"/>
        <v>96.08</v>
      </c>
      <c r="W22" s="133">
        <v>96.08</v>
      </c>
      <c r="X22" s="133">
        <v>0</v>
      </c>
      <c r="Y22" s="133">
        <f t="shared" si="6"/>
        <v>95.03</v>
      </c>
      <c r="Z22" s="133">
        <v>95.03</v>
      </c>
      <c r="AA22" s="133"/>
      <c r="AB22" s="133">
        <f t="shared" si="7"/>
        <v>95.03</v>
      </c>
      <c r="AC22" s="133">
        <v>95.03</v>
      </c>
      <c r="AD22" s="133"/>
      <c r="AE22" s="133">
        <f t="shared" si="8"/>
        <v>94.17</v>
      </c>
      <c r="AF22" s="133">
        <v>94.17</v>
      </c>
      <c r="AG22" s="133"/>
      <c r="AH22" s="133">
        <f t="shared" si="9"/>
        <v>93.78</v>
      </c>
      <c r="AI22" s="133">
        <v>93.78</v>
      </c>
      <c r="AJ22" s="133"/>
      <c r="AK22" s="256">
        <f t="shared" si="10"/>
        <v>7.815</v>
      </c>
      <c r="AL22" s="186"/>
    </row>
    <row r="23" spans="1:38" s="134" customFormat="1" ht="30">
      <c r="A23" s="177">
        <f t="shared" si="11"/>
        <v>18</v>
      </c>
      <c r="B23" s="183" t="s">
        <v>96</v>
      </c>
      <c r="C23" s="184" t="s">
        <v>16</v>
      </c>
      <c r="D23" s="185">
        <v>48</v>
      </c>
      <c r="E23" s="177"/>
      <c r="F23" s="177">
        <f>'[5]Реестр УК новый'!$G$136</f>
        <v>12</v>
      </c>
      <c r="G23" s="133">
        <f t="shared" si="0"/>
        <v>99.76</v>
      </c>
      <c r="H23" s="133">
        <v>43.67</v>
      </c>
      <c r="I23" s="133">
        <v>56.09</v>
      </c>
      <c r="J23" s="133">
        <f t="shared" si="1"/>
        <v>102.36</v>
      </c>
      <c r="K23" s="133">
        <v>44.74</v>
      </c>
      <c r="L23" s="133">
        <v>57.62</v>
      </c>
      <c r="M23" s="133">
        <f t="shared" si="2"/>
        <v>102.36</v>
      </c>
      <c r="N23" s="133">
        <v>44.74</v>
      </c>
      <c r="O23" s="133">
        <v>57.62</v>
      </c>
      <c r="P23" s="133">
        <f t="shared" si="3"/>
        <v>93.25999999999999</v>
      </c>
      <c r="Q23" s="133">
        <v>62.47</v>
      </c>
      <c r="R23" s="133">
        <v>30.79</v>
      </c>
      <c r="S23" s="133">
        <f t="shared" si="4"/>
        <v>93.23</v>
      </c>
      <c r="T23" s="133">
        <v>64.15</v>
      </c>
      <c r="U23" s="133">
        <v>29.08</v>
      </c>
      <c r="V23" s="133">
        <f t="shared" si="5"/>
        <v>94.65</v>
      </c>
      <c r="W23" s="133">
        <v>66.48</v>
      </c>
      <c r="X23" s="133">
        <v>28.17</v>
      </c>
      <c r="Y23" s="133">
        <f t="shared" si="6"/>
        <v>95.77</v>
      </c>
      <c r="Z23" s="133">
        <v>67.99</v>
      </c>
      <c r="AA23" s="133">
        <v>27.78</v>
      </c>
      <c r="AB23" s="133">
        <f t="shared" si="7"/>
        <v>95.77</v>
      </c>
      <c r="AC23" s="133">
        <v>67.99</v>
      </c>
      <c r="AD23" s="133">
        <v>27.78</v>
      </c>
      <c r="AE23" s="133">
        <f t="shared" si="8"/>
        <v>102.57</v>
      </c>
      <c r="AF23" s="133">
        <v>76.78</v>
      </c>
      <c r="AG23" s="133">
        <v>25.79</v>
      </c>
      <c r="AH23" s="133">
        <f t="shared" si="9"/>
        <v>101</v>
      </c>
      <c r="AI23" s="133">
        <v>75.86</v>
      </c>
      <c r="AJ23" s="133">
        <v>25.14</v>
      </c>
      <c r="AK23" s="256">
        <f t="shared" si="10"/>
        <v>8.416666666666666</v>
      </c>
      <c r="AL23" s="186"/>
    </row>
    <row r="24" spans="1:38" s="134" customFormat="1" ht="30">
      <c r="A24" s="177">
        <f t="shared" si="11"/>
        <v>19</v>
      </c>
      <c r="B24" s="183" t="s">
        <v>96</v>
      </c>
      <c r="C24" s="183" t="s">
        <v>57</v>
      </c>
      <c r="D24" s="177">
        <v>19</v>
      </c>
      <c r="E24" s="177" t="s">
        <v>17</v>
      </c>
      <c r="F24" s="177">
        <f>'[5]Реестр УК новый'!$G$239</f>
        <v>12</v>
      </c>
      <c r="G24" s="133">
        <f t="shared" si="0"/>
        <v>56.08</v>
      </c>
      <c r="H24" s="133">
        <v>22.16</v>
      </c>
      <c r="I24" s="133">
        <v>33.92</v>
      </c>
      <c r="J24" s="133">
        <f t="shared" si="1"/>
        <v>57.34</v>
      </c>
      <c r="K24" s="133">
        <v>24.56</v>
      </c>
      <c r="L24" s="133">
        <v>32.78</v>
      </c>
      <c r="M24" s="133">
        <f t="shared" si="2"/>
        <v>57.34</v>
      </c>
      <c r="N24" s="133">
        <v>24.56</v>
      </c>
      <c r="O24" s="133">
        <v>32.78</v>
      </c>
      <c r="P24" s="133">
        <f t="shared" si="3"/>
        <v>89.18</v>
      </c>
      <c r="Q24" s="133">
        <v>59.03</v>
      </c>
      <c r="R24" s="133">
        <v>30.15</v>
      </c>
      <c r="S24" s="133">
        <f t="shared" si="4"/>
        <v>93.81</v>
      </c>
      <c r="T24" s="133">
        <v>64.13</v>
      </c>
      <c r="U24" s="133">
        <v>29.68</v>
      </c>
      <c r="V24" s="133">
        <f t="shared" si="5"/>
        <v>93.38</v>
      </c>
      <c r="W24" s="133">
        <v>65.49</v>
      </c>
      <c r="X24" s="133">
        <v>27.89</v>
      </c>
      <c r="Y24" s="133">
        <f t="shared" si="6"/>
        <v>93.16</v>
      </c>
      <c r="Z24" s="133">
        <v>66.05</v>
      </c>
      <c r="AA24" s="133">
        <v>27.11</v>
      </c>
      <c r="AB24" s="133">
        <f t="shared" si="7"/>
        <v>93.16</v>
      </c>
      <c r="AC24" s="133">
        <v>66.05</v>
      </c>
      <c r="AD24" s="133">
        <v>27.11</v>
      </c>
      <c r="AE24" s="133">
        <f t="shared" si="8"/>
        <v>93.84</v>
      </c>
      <c r="AF24" s="133">
        <v>68.06</v>
      </c>
      <c r="AG24" s="133">
        <v>25.78</v>
      </c>
      <c r="AH24" s="133">
        <f t="shared" si="9"/>
        <v>94.21000000000001</v>
      </c>
      <c r="AI24" s="133">
        <v>69.14</v>
      </c>
      <c r="AJ24" s="133">
        <v>25.07</v>
      </c>
      <c r="AK24" s="256">
        <f t="shared" si="10"/>
        <v>7.850833333333334</v>
      </c>
      <c r="AL24" s="186"/>
    </row>
    <row r="25" spans="1:38" s="134" customFormat="1" ht="30">
      <c r="A25" s="177">
        <f t="shared" si="11"/>
        <v>20</v>
      </c>
      <c r="B25" s="183" t="s">
        <v>96</v>
      </c>
      <c r="C25" s="184" t="s">
        <v>67</v>
      </c>
      <c r="D25" s="185">
        <v>2</v>
      </c>
      <c r="E25" s="177"/>
      <c r="F25" s="177">
        <f>'[5]Реестр УК новый'!$G$115</f>
        <v>8</v>
      </c>
      <c r="G25" s="133">
        <f t="shared" si="0"/>
        <v>55.4</v>
      </c>
      <c r="H25" s="133">
        <v>51.36</v>
      </c>
      <c r="I25" s="133">
        <v>4.04</v>
      </c>
      <c r="J25" s="133">
        <f t="shared" si="1"/>
        <v>59.09</v>
      </c>
      <c r="K25" s="133">
        <v>55.07</v>
      </c>
      <c r="L25" s="133">
        <v>4.02</v>
      </c>
      <c r="M25" s="133">
        <f t="shared" si="2"/>
        <v>59.09</v>
      </c>
      <c r="N25" s="133">
        <v>55.07</v>
      </c>
      <c r="O25" s="133">
        <v>4.02</v>
      </c>
      <c r="P25" s="133">
        <f t="shared" si="3"/>
        <v>81.6</v>
      </c>
      <c r="Q25" s="133">
        <v>79.46</v>
      </c>
      <c r="R25" s="133">
        <v>2.14</v>
      </c>
      <c r="S25" s="133">
        <f t="shared" si="4"/>
        <v>84.53</v>
      </c>
      <c r="T25" s="133">
        <v>82.55</v>
      </c>
      <c r="U25" s="133">
        <v>1.98</v>
      </c>
      <c r="V25" s="133">
        <f t="shared" si="5"/>
        <v>90.37</v>
      </c>
      <c r="W25" s="133">
        <v>88.97</v>
      </c>
      <c r="X25" s="133">
        <v>1.4</v>
      </c>
      <c r="Y25" s="133">
        <f t="shared" si="6"/>
        <v>88.87</v>
      </c>
      <c r="Z25" s="133">
        <v>87.65</v>
      </c>
      <c r="AA25" s="133">
        <v>1.22</v>
      </c>
      <c r="AB25" s="133">
        <f t="shared" si="7"/>
        <v>88.87</v>
      </c>
      <c r="AC25" s="133">
        <v>87.65</v>
      </c>
      <c r="AD25" s="133">
        <v>1.22</v>
      </c>
      <c r="AE25" s="133">
        <f t="shared" si="8"/>
        <v>85.22</v>
      </c>
      <c r="AF25" s="133">
        <v>84.16</v>
      </c>
      <c r="AG25" s="133">
        <v>1.06</v>
      </c>
      <c r="AH25" s="133">
        <f t="shared" si="9"/>
        <v>84.85</v>
      </c>
      <c r="AI25" s="133">
        <v>83.96</v>
      </c>
      <c r="AJ25" s="133">
        <v>0.89</v>
      </c>
      <c r="AK25" s="256">
        <f t="shared" si="10"/>
        <v>10.60625</v>
      </c>
      <c r="AL25" s="186"/>
    </row>
    <row r="26" spans="1:38" s="134" customFormat="1" ht="30">
      <c r="A26" s="177">
        <f t="shared" si="11"/>
        <v>21</v>
      </c>
      <c r="B26" s="183" t="s">
        <v>96</v>
      </c>
      <c r="C26" s="184" t="s">
        <v>66</v>
      </c>
      <c r="D26" s="185">
        <v>7</v>
      </c>
      <c r="E26" s="177"/>
      <c r="F26" s="177">
        <f>'[5]Реестр УК новый'!$G$105</f>
        <v>12</v>
      </c>
      <c r="G26" s="133">
        <f t="shared" si="0"/>
        <v>64.66</v>
      </c>
      <c r="H26" s="133">
        <v>58.44</v>
      </c>
      <c r="I26" s="133">
        <v>6.22</v>
      </c>
      <c r="J26" s="133">
        <f t="shared" si="1"/>
        <v>68.64</v>
      </c>
      <c r="K26" s="133">
        <v>62.45</v>
      </c>
      <c r="L26" s="133">
        <v>6.19</v>
      </c>
      <c r="M26" s="133">
        <f t="shared" si="2"/>
        <v>68.64</v>
      </c>
      <c r="N26" s="133">
        <v>62.45</v>
      </c>
      <c r="O26" s="133">
        <v>6.19</v>
      </c>
      <c r="P26" s="133">
        <f t="shared" si="3"/>
        <v>90.17</v>
      </c>
      <c r="Q26" s="133">
        <v>86.14</v>
      </c>
      <c r="R26" s="133">
        <v>4.03</v>
      </c>
      <c r="S26" s="133">
        <f t="shared" si="4"/>
        <v>88.98</v>
      </c>
      <c r="T26" s="133">
        <v>85.4</v>
      </c>
      <c r="U26" s="133">
        <v>3.58</v>
      </c>
      <c r="V26" s="133">
        <f t="shared" si="5"/>
        <v>89.84</v>
      </c>
      <c r="W26" s="133">
        <v>86.79</v>
      </c>
      <c r="X26" s="133">
        <v>3.05</v>
      </c>
      <c r="Y26" s="133">
        <f t="shared" si="6"/>
        <v>89.47</v>
      </c>
      <c r="Z26" s="133">
        <v>87</v>
      </c>
      <c r="AA26" s="133">
        <v>2.47</v>
      </c>
      <c r="AB26" s="133">
        <f t="shared" si="7"/>
        <v>89.47</v>
      </c>
      <c r="AC26" s="133">
        <v>87</v>
      </c>
      <c r="AD26" s="133">
        <v>2.47</v>
      </c>
      <c r="AE26" s="133">
        <f t="shared" si="8"/>
        <v>88.05000000000001</v>
      </c>
      <c r="AF26" s="133">
        <v>86.04</v>
      </c>
      <c r="AG26" s="133">
        <v>2.01</v>
      </c>
      <c r="AH26" s="133">
        <f t="shared" si="9"/>
        <v>86.92</v>
      </c>
      <c r="AI26" s="133">
        <v>85.25</v>
      </c>
      <c r="AJ26" s="133">
        <v>1.67</v>
      </c>
      <c r="AK26" s="256">
        <f t="shared" si="10"/>
        <v>7.243333333333333</v>
      </c>
      <c r="AL26" s="186"/>
    </row>
    <row r="27" spans="1:38" s="134" customFormat="1" ht="30">
      <c r="A27" s="177">
        <f t="shared" si="11"/>
        <v>22</v>
      </c>
      <c r="B27" s="183" t="s">
        <v>96</v>
      </c>
      <c r="C27" s="183" t="s">
        <v>34</v>
      </c>
      <c r="D27" s="177">
        <v>15</v>
      </c>
      <c r="E27" s="177"/>
      <c r="F27" s="177">
        <f>'[5]Реестр УК новый'!$G$210</f>
        <v>8</v>
      </c>
      <c r="G27" s="133">
        <f t="shared" si="0"/>
        <v>62.94</v>
      </c>
      <c r="H27" s="133">
        <v>62.94</v>
      </c>
      <c r="I27" s="133"/>
      <c r="J27" s="133">
        <f t="shared" si="1"/>
        <v>65.49</v>
      </c>
      <c r="K27" s="133">
        <v>65.49</v>
      </c>
      <c r="L27" s="133"/>
      <c r="M27" s="133">
        <f t="shared" si="2"/>
        <v>65.49</v>
      </c>
      <c r="N27" s="133">
        <v>65.49</v>
      </c>
      <c r="O27" s="133"/>
      <c r="P27" s="133">
        <f t="shared" si="3"/>
        <v>86.97</v>
      </c>
      <c r="Q27" s="133">
        <v>86.97</v>
      </c>
      <c r="R27" s="133"/>
      <c r="S27" s="133">
        <f t="shared" si="4"/>
        <v>88.41</v>
      </c>
      <c r="T27" s="133">
        <v>88.41</v>
      </c>
      <c r="U27" s="133"/>
      <c r="V27" s="133">
        <f t="shared" si="5"/>
        <v>89.65</v>
      </c>
      <c r="W27" s="133">
        <v>89.65</v>
      </c>
      <c r="X27" s="133">
        <v>0</v>
      </c>
      <c r="Y27" s="133">
        <f t="shared" si="6"/>
        <v>90.24</v>
      </c>
      <c r="Z27" s="133">
        <v>90.24</v>
      </c>
      <c r="AA27" s="133"/>
      <c r="AB27" s="133">
        <f t="shared" si="7"/>
        <v>90.24</v>
      </c>
      <c r="AC27" s="133">
        <v>90.24</v>
      </c>
      <c r="AD27" s="133"/>
      <c r="AE27" s="133">
        <f t="shared" si="8"/>
        <v>89.15</v>
      </c>
      <c r="AF27" s="133">
        <v>89.15</v>
      </c>
      <c r="AG27" s="133"/>
      <c r="AH27" s="133">
        <f t="shared" si="9"/>
        <v>87.16</v>
      </c>
      <c r="AI27" s="133">
        <v>87.16</v>
      </c>
      <c r="AJ27" s="133"/>
      <c r="AK27" s="256">
        <f t="shared" si="10"/>
        <v>10.895</v>
      </c>
      <c r="AL27" s="186"/>
    </row>
    <row r="28" spans="1:38" s="134" customFormat="1" ht="30">
      <c r="A28" s="177">
        <f t="shared" si="11"/>
        <v>23</v>
      </c>
      <c r="B28" s="183" t="s">
        <v>96</v>
      </c>
      <c r="C28" s="183" t="s">
        <v>79</v>
      </c>
      <c r="D28" s="177">
        <v>41</v>
      </c>
      <c r="E28" s="177" t="s">
        <v>17</v>
      </c>
      <c r="F28" s="177">
        <f>'[5]Реестр УК новый'!$G$380</f>
        <v>12</v>
      </c>
      <c r="G28" s="133">
        <f t="shared" si="0"/>
        <v>54.08</v>
      </c>
      <c r="H28" s="133">
        <v>54.08</v>
      </c>
      <c r="I28" s="133"/>
      <c r="J28" s="133">
        <f t="shared" si="1"/>
        <v>59.42</v>
      </c>
      <c r="K28" s="133">
        <v>59.42</v>
      </c>
      <c r="L28" s="133"/>
      <c r="M28" s="133">
        <f t="shared" si="2"/>
        <v>59.42</v>
      </c>
      <c r="N28" s="133">
        <v>59.42</v>
      </c>
      <c r="O28" s="133"/>
      <c r="P28" s="133">
        <f t="shared" si="3"/>
        <v>78.41</v>
      </c>
      <c r="Q28" s="133">
        <v>78.41</v>
      </c>
      <c r="R28" s="133"/>
      <c r="S28" s="133">
        <f t="shared" si="4"/>
        <v>88.1</v>
      </c>
      <c r="T28" s="133">
        <v>88.1</v>
      </c>
      <c r="U28" s="133"/>
      <c r="V28" s="133">
        <f t="shared" si="5"/>
        <v>89.45</v>
      </c>
      <c r="W28" s="133">
        <v>89.45</v>
      </c>
      <c r="X28" s="133">
        <v>0</v>
      </c>
      <c r="Y28" s="133">
        <f t="shared" si="6"/>
        <v>90.12</v>
      </c>
      <c r="Z28" s="133">
        <v>90.12</v>
      </c>
      <c r="AA28" s="133"/>
      <c r="AB28" s="133">
        <f t="shared" si="7"/>
        <v>90.12</v>
      </c>
      <c r="AC28" s="133">
        <v>90.12</v>
      </c>
      <c r="AD28" s="133"/>
      <c r="AE28" s="133">
        <f t="shared" si="8"/>
        <v>92.18</v>
      </c>
      <c r="AF28" s="133">
        <v>92.18</v>
      </c>
      <c r="AG28" s="133"/>
      <c r="AH28" s="133">
        <f t="shared" si="9"/>
        <v>91.44</v>
      </c>
      <c r="AI28" s="133">
        <v>91.44</v>
      </c>
      <c r="AJ28" s="133"/>
      <c r="AK28" s="256">
        <f t="shared" si="10"/>
        <v>7.62</v>
      </c>
      <c r="AL28" s="186"/>
    </row>
    <row r="29" spans="1:38" s="134" customFormat="1" ht="30">
      <c r="A29" s="177">
        <f t="shared" si="11"/>
        <v>24</v>
      </c>
      <c r="B29" s="183" t="s">
        <v>96</v>
      </c>
      <c r="C29" s="183" t="s">
        <v>79</v>
      </c>
      <c r="D29" s="177">
        <v>18</v>
      </c>
      <c r="E29" s="177"/>
      <c r="F29" s="177">
        <f>'[5]Реестр УК новый'!$G$358</f>
        <v>12</v>
      </c>
      <c r="G29" s="133">
        <f t="shared" si="0"/>
        <v>69.04</v>
      </c>
      <c r="H29" s="133">
        <v>69.04</v>
      </c>
      <c r="I29" s="133"/>
      <c r="J29" s="133">
        <f t="shared" si="1"/>
        <v>75.92</v>
      </c>
      <c r="K29" s="133">
        <v>75.92</v>
      </c>
      <c r="L29" s="133"/>
      <c r="M29" s="133">
        <f t="shared" si="2"/>
        <v>75.92</v>
      </c>
      <c r="N29" s="133">
        <v>75.92</v>
      </c>
      <c r="O29" s="133"/>
      <c r="P29" s="133">
        <f t="shared" si="3"/>
        <v>86.34</v>
      </c>
      <c r="Q29" s="133">
        <v>86.34</v>
      </c>
      <c r="R29" s="133"/>
      <c r="S29" s="133">
        <f t="shared" si="4"/>
        <v>88.54</v>
      </c>
      <c r="T29" s="133">
        <v>88.54</v>
      </c>
      <c r="U29" s="133"/>
      <c r="V29" s="133">
        <f t="shared" si="5"/>
        <v>89.16</v>
      </c>
      <c r="W29" s="133">
        <v>89.16</v>
      </c>
      <c r="X29" s="133">
        <v>0</v>
      </c>
      <c r="Y29" s="133">
        <f t="shared" si="6"/>
        <v>92.14</v>
      </c>
      <c r="Z29" s="133">
        <v>92.14</v>
      </c>
      <c r="AA29" s="133"/>
      <c r="AB29" s="133">
        <f t="shared" si="7"/>
        <v>92.14</v>
      </c>
      <c r="AC29" s="133">
        <v>92.14</v>
      </c>
      <c r="AD29" s="133"/>
      <c r="AE29" s="133">
        <f t="shared" si="8"/>
        <v>120.34</v>
      </c>
      <c r="AF29" s="133">
        <v>120.34</v>
      </c>
      <c r="AG29" s="133"/>
      <c r="AH29" s="133">
        <f t="shared" si="9"/>
        <v>121.16</v>
      </c>
      <c r="AI29" s="133">
        <v>121.16</v>
      </c>
      <c r="AJ29" s="133"/>
      <c r="AK29" s="256">
        <f t="shared" si="10"/>
        <v>10.096666666666666</v>
      </c>
      <c r="AL29" s="186"/>
    </row>
    <row r="30" spans="1:38" s="134" customFormat="1" ht="30">
      <c r="A30" s="177">
        <f t="shared" si="11"/>
        <v>25</v>
      </c>
      <c r="B30" s="183" t="s">
        <v>96</v>
      </c>
      <c r="C30" s="183" t="s">
        <v>79</v>
      </c>
      <c r="D30" s="177">
        <v>47</v>
      </c>
      <c r="E30" s="177"/>
      <c r="F30" s="177">
        <f>'[5]Реестр УК новый'!$G$375</f>
        <v>12</v>
      </c>
      <c r="G30" s="133">
        <f t="shared" si="0"/>
        <v>82.39</v>
      </c>
      <c r="H30" s="133">
        <v>27.13</v>
      </c>
      <c r="I30" s="133">
        <v>55.26</v>
      </c>
      <c r="J30" s="133">
        <f t="shared" si="1"/>
        <v>92.13999999999999</v>
      </c>
      <c r="K30" s="133">
        <v>36.41</v>
      </c>
      <c r="L30" s="133">
        <v>55.73</v>
      </c>
      <c r="M30" s="133">
        <f t="shared" si="2"/>
        <v>92.13999999999999</v>
      </c>
      <c r="N30" s="133">
        <v>36.41</v>
      </c>
      <c r="O30" s="133">
        <v>55.73</v>
      </c>
      <c r="P30" s="133">
        <f t="shared" si="3"/>
        <v>85.66</v>
      </c>
      <c r="Q30" s="133">
        <v>36.88</v>
      </c>
      <c r="R30" s="133">
        <v>48.78</v>
      </c>
      <c r="S30" s="133">
        <f t="shared" si="4"/>
        <v>87.82</v>
      </c>
      <c r="T30" s="133">
        <v>39.07</v>
      </c>
      <c r="U30" s="133">
        <v>48.75</v>
      </c>
      <c r="V30" s="133">
        <f t="shared" si="5"/>
        <v>87.81</v>
      </c>
      <c r="W30" s="133">
        <v>41.16</v>
      </c>
      <c r="X30" s="133">
        <v>46.65</v>
      </c>
      <c r="Y30" s="133">
        <f t="shared" si="6"/>
        <v>87.58</v>
      </c>
      <c r="Z30" s="133">
        <v>41.68</v>
      </c>
      <c r="AA30" s="188">
        <v>45.9</v>
      </c>
      <c r="AB30" s="133">
        <f t="shared" si="7"/>
        <v>87.58</v>
      </c>
      <c r="AC30" s="133">
        <v>41.68</v>
      </c>
      <c r="AD30" s="188">
        <v>45.9</v>
      </c>
      <c r="AE30" s="133">
        <f t="shared" si="8"/>
        <v>88.96000000000001</v>
      </c>
      <c r="AF30" s="133">
        <v>52.97</v>
      </c>
      <c r="AG30" s="188">
        <v>35.99</v>
      </c>
      <c r="AH30" s="133">
        <f t="shared" si="9"/>
        <v>87.94999999999999</v>
      </c>
      <c r="AI30" s="133">
        <v>52.16</v>
      </c>
      <c r="AJ30" s="188">
        <v>35.79</v>
      </c>
      <c r="AK30" s="256">
        <f t="shared" si="10"/>
        <v>7.329166666666666</v>
      </c>
      <c r="AL30" s="186"/>
    </row>
    <row r="31" spans="1:38" s="134" customFormat="1" ht="30">
      <c r="A31" s="177">
        <f t="shared" si="11"/>
        <v>26</v>
      </c>
      <c r="B31" s="183" t="s">
        <v>96</v>
      </c>
      <c r="C31" s="183" t="s">
        <v>79</v>
      </c>
      <c r="D31" s="177">
        <v>34</v>
      </c>
      <c r="E31" s="177"/>
      <c r="F31" s="177">
        <f>'[5]Реестр УК новый'!$G$366</f>
        <v>12</v>
      </c>
      <c r="G31" s="133">
        <f t="shared" si="0"/>
        <v>78.72</v>
      </c>
      <c r="H31" s="133">
        <v>32.64</v>
      </c>
      <c r="I31" s="133">
        <v>46.08</v>
      </c>
      <c r="J31" s="133">
        <f t="shared" si="1"/>
        <v>81.06</v>
      </c>
      <c r="K31" s="133">
        <v>36.94</v>
      </c>
      <c r="L31" s="133">
        <v>44.12</v>
      </c>
      <c r="M31" s="133">
        <f t="shared" si="2"/>
        <v>81.06</v>
      </c>
      <c r="N31" s="133">
        <v>36.94</v>
      </c>
      <c r="O31" s="133">
        <v>44.12</v>
      </c>
      <c r="P31" s="133">
        <f t="shared" si="3"/>
        <v>80.68</v>
      </c>
      <c r="Q31" s="133">
        <v>41.67</v>
      </c>
      <c r="R31" s="133">
        <v>39.01</v>
      </c>
      <c r="S31" s="133">
        <f t="shared" si="4"/>
        <v>88.06</v>
      </c>
      <c r="T31" s="133">
        <v>49.09</v>
      </c>
      <c r="U31" s="133">
        <v>38.97</v>
      </c>
      <c r="V31" s="133">
        <f t="shared" si="5"/>
        <v>87.59</v>
      </c>
      <c r="W31" s="133">
        <v>50.13</v>
      </c>
      <c r="X31" s="133">
        <v>37.46</v>
      </c>
      <c r="Y31" s="133">
        <f t="shared" si="6"/>
        <v>88.32</v>
      </c>
      <c r="Z31" s="133">
        <v>52.44</v>
      </c>
      <c r="AA31" s="133">
        <v>35.88</v>
      </c>
      <c r="AB31" s="133">
        <f t="shared" si="7"/>
        <v>88.32</v>
      </c>
      <c r="AC31" s="133">
        <v>52.44</v>
      </c>
      <c r="AD31" s="133">
        <v>35.88</v>
      </c>
      <c r="AE31" s="133">
        <f t="shared" si="8"/>
        <v>98.19</v>
      </c>
      <c r="AF31" s="133">
        <v>59.91</v>
      </c>
      <c r="AG31" s="133">
        <v>38.28</v>
      </c>
      <c r="AH31" s="133">
        <f t="shared" si="9"/>
        <v>99.54</v>
      </c>
      <c r="AI31" s="133">
        <v>61.52</v>
      </c>
      <c r="AJ31" s="133">
        <v>38.02</v>
      </c>
      <c r="AK31" s="256">
        <f t="shared" si="10"/>
        <v>8.295</v>
      </c>
      <c r="AL31" s="186"/>
    </row>
    <row r="32" spans="1:38" s="134" customFormat="1" ht="30">
      <c r="A32" s="177">
        <f t="shared" si="11"/>
        <v>27</v>
      </c>
      <c r="B32" s="183" t="s">
        <v>96</v>
      </c>
      <c r="C32" s="183" t="s">
        <v>34</v>
      </c>
      <c r="D32" s="177">
        <v>31</v>
      </c>
      <c r="E32" s="177"/>
      <c r="F32" s="177">
        <f>'[5]Реестр УК новый'!$G$216</f>
        <v>16</v>
      </c>
      <c r="G32" s="133">
        <f t="shared" si="0"/>
        <v>74.81</v>
      </c>
      <c r="H32" s="133">
        <v>74.81</v>
      </c>
      <c r="I32" s="133"/>
      <c r="J32" s="133">
        <f t="shared" si="1"/>
        <v>76.24</v>
      </c>
      <c r="K32" s="133">
        <v>76.24</v>
      </c>
      <c r="L32" s="133"/>
      <c r="M32" s="133">
        <f t="shared" si="2"/>
        <v>76.24</v>
      </c>
      <c r="N32" s="133">
        <v>76.24</v>
      </c>
      <c r="O32" s="133"/>
      <c r="P32" s="133">
        <f t="shared" si="3"/>
        <v>78.33</v>
      </c>
      <c r="Q32" s="133">
        <v>78.33</v>
      </c>
      <c r="R32" s="133"/>
      <c r="S32" s="133">
        <f t="shared" si="4"/>
        <v>81.42</v>
      </c>
      <c r="T32" s="133">
        <v>81.42</v>
      </c>
      <c r="U32" s="133"/>
      <c r="V32" s="133">
        <f t="shared" si="5"/>
        <v>85.69</v>
      </c>
      <c r="W32" s="133">
        <v>85.69</v>
      </c>
      <c r="X32" s="133">
        <v>0</v>
      </c>
      <c r="Y32" s="133">
        <f t="shared" si="6"/>
        <v>84.91</v>
      </c>
      <c r="Z32" s="133">
        <v>84.91</v>
      </c>
      <c r="AA32" s="133"/>
      <c r="AB32" s="133">
        <f t="shared" si="7"/>
        <v>84.91</v>
      </c>
      <c r="AC32" s="133">
        <v>84.91</v>
      </c>
      <c r="AD32" s="133"/>
      <c r="AE32" s="133">
        <f t="shared" si="8"/>
        <v>86.49</v>
      </c>
      <c r="AF32" s="133">
        <v>86.49</v>
      </c>
      <c r="AG32" s="133"/>
      <c r="AH32" s="133">
        <f t="shared" si="9"/>
        <v>85.73</v>
      </c>
      <c r="AI32" s="133">
        <v>85.73</v>
      </c>
      <c r="AJ32" s="133"/>
      <c r="AK32" s="256">
        <f t="shared" si="10"/>
        <v>5.358125</v>
      </c>
      <c r="AL32" s="186"/>
    </row>
    <row r="33" spans="1:38" s="134" customFormat="1" ht="30">
      <c r="A33" s="177">
        <f t="shared" si="11"/>
        <v>28</v>
      </c>
      <c r="B33" s="183" t="s">
        <v>96</v>
      </c>
      <c r="C33" s="183" t="s">
        <v>79</v>
      </c>
      <c r="D33" s="177">
        <v>36</v>
      </c>
      <c r="E33" s="177"/>
      <c r="F33" s="177">
        <f>'[5]Реестр УК новый'!$G$368</f>
        <v>12</v>
      </c>
      <c r="G33" s="133">
        <f t="shared" si="0"/>
        <v>48.04</v>
      </c>
      <c r="H33" s="133">
        <v>48.04</v>
      </c>
      <c r="I33" s="133"/>
      <c r="J33" s="133">
        <f t="shared" si="1"/>
        <v>53.6</v>
      </c>
      <c r="K33" s="133">
        <v>53.6</v>
      </c>
      <c r="L33" s="133"/>
      <c r="M33" s="133">
        <f t="shared" si="2"/>
        <v>53.6</v>
      </c>
      <c r="N33" s="133">
        <v>53.6</v>
      </c>
      <c r="O33" s="133"/>
      <c r="P33" s="133">
        <f t="shared" si="3"/>
        <v>77.49</v>
      </c>
      <c r="Q33" s="133">
        <v>77.49</v>
      </c>
      <c r="R33" s="133"/>
      <c r="S33" s="133">
        <f t="shared" si="4"/>
        <v>82.44</v>
      </c>
      <c r="T33" s="133">
        <v>82.44</v>
      </c>
      <c r="U33" s="133"/>
      <c r="V33" s="133">
        <f t="shared" si="5"/>
        <v>83.97</v>
      </c>
      <c r="W33" s="133">
        <v>83.97</v>
      </c>
      <c r="X33" s="133">
        <v>0</v>
      </c>
      <c r="Y33" s="133">
        <f t="shared" si="6"/>
        <v>84.16</v>
      </c>
      <c r="Z33" s="133">
        <v>84.16</v>
      </c>
      <c r="AA33" s="133"/>
      <c r="AB33" s="133">
        <f t="shared" si="7"/>
        <v>84.16</v>
      </c>
      <c r="AC33" s="133">
        <v>84.16</v>
      </c>
      <c r="AD33" s="133"/>
      <c r="AE33" s="133">
        <f t="shared" si="8"/>
        <v>93.14</v>
      </c>
      <c r="AF33" s="133">
        <v>93.14</v>
      </c>
      <c r="AG33" s="133"/>
      <c r="AH33" s="133">
        <f t="shared" si="9"/>
        <v>94.18</v>
      </c>
      <c r="AI33" s="133">
        <v>94.18</v>
      </c>
      <c r="AJ33" s="133"/>
      <c r="AK33" s="256">
        <f t="shared" si="10"/>
        <v>7.848333333333334</v>
      </c>
      <c r="AL33" s="186"/>
    </row>
    <row r="34" spans="1:38" s="134" customFormat="1" ht="30">
      <c r="A34" s="177">
        <f t="shared" si="11"/>
        <v>29</v>
      </c>
      <c r="B34" s="183" t="s">
        <v>96</v>
      </c>
      <c r="C34" s="183" t="s">
        <v>79</v>
      </c>
      <c r="D34" s="177">
        <v>32</v>
      </c>
      <c r="E34" s="177"/>
      <c r="F34" s="177">
        <f>'[5]Реестр УК новый'!$G$364</f>
        <v>12</v>
      </c>
      <c r="G34" s="133">
        <f t="shared" si="0"/>
        <v>79.96000000000001</v>
      </c>
      <c r="H34" s="133">
        <v>35.79</v>
      </c>
      <c r="I34" s="133">
        <v>44.17</v>
      </c>
      <c r="J34" s="133">
        <f t="shared" si="1"/>
        <v>86.33</v>
      </c>
      <c r="K34" s="133">
        <v>42.68</v>
      </c>
      <c r="L34" s="133">
        <v>43.65</v>
      </c>
      <c r="M34" s="133">
        <f t="shared" si="2"/>
        <v>86.33</v>
      </c>
      <c r="N34" s="133">
        <v>42.68</v>
      </c>
      <c r="O34" s="133">
        <v>43.65</v>
      </c>
      <c r="P34" s="133">
        <f t="shared" si="3"/>
        <v>83.65</v>
      </c>
      <c r="Q34" s="133">
        <v>42.87</v>
      </c>
      <c r="R34" s="133">
        <v>40.78</v>
      </c>
      <c r="S34" s="133">
        <f t="shared" si="4"/>
        <v>83.52000000000001</v>
      </c>
      <c r="T34" s="133">
        <v>43.27</v>
      </c>
      <c r="U34" s="133">
        <v>40.25</v>
      </c>
      <c r="V34" s="133">
        <f t="shared" si="5"/>
        <v>83.25</v>
      </c>
      <c r="W34" s="133">
        <v>44.34</v>
      </c>
      <c r="X34" s="133">
        <v>38.91</v>
      </c>
      <c r="Y34" s="133">
        <f t="shared" si="6"/>
        <v>82.27</v>
      </c>
      <c r="Z34" s="133">
        <v>45.08</v>
      </c>
      <c r="AA34" s="133">
        <v>37.19</v>
      </c>
      <c r="AB34" s="133">
        <f t="shared" si="7"/>
        <v>82.27</v>
      </c>
      <c r="AC34" s="133">
        <v>45.08</v>
      </c>
      <c r="AD34" s="133">
        <v>37.19</v>
      </c>
      <c r="AE34" s="133">
        <f t="shared" si="8"/>
        <v>94.11000000000001</v>
      </c>
      <c r="AF34" s="133">
        <v>58.27</v>
      </c>
      <c r="AG34" s="133">
        <v>35.84</v>
      </c>
      <c r="AH34" s="133">
        <f t="shared" si="9"/>
        <v>93.57</v>
      </c>
      <c r="AI34" s="133">
        <v>57.96</v>
      </c>
      <c r="AJ34" s="133">
        <v>35.61</v>
      </c>
      <c r="AK34" s="256">
        <f t="shared" si="10"/>
        <v>7.797499999999999</v>
      </c>
      <c r="AL34" s="186"/>
    </row>
    <row r="35" spans="1:38" s="134" customFormat="1" ht="30">
      <c r="A35" s="177">
        <f t="shared" si="11"/>
        <v>30</v>
      </c>
      <c r="B35" s="183" t="s">
        <v>96</v>
      </c>
      <c r="C35" s="183" t="s">
        <v>35</v>
      </c>
      <c r="D35" s="177">
        <v>24</v>
      </c>
      <c r="E35" s="177" t="s">
        <v>17</v>
      </c>
      <c r="F35" s="177">
        <f>'[5]Реестр УК новый'!$G$257</f>
        <v>16</v>
      </c>
      <c r="G35" s="133">
        <f t="shared" si="0"/>
        <v>59.45</v>
      </c>
      <c r="H35" s="133">
        <v>59.45</v>
      </c>
      <c r="I35" s="133"/>
      <c r="J35" s="133">
        <f t="shared" si="1"/>
        <v>65.12</v>
      </c>
      <c r="K35" s="133">
        <v>65.12</v>
      </c>
      <c r="L35" s="133"/>
      <c r="M35" s="133">
        <f t="shared" si="2"/>
        <v>65.12</v>
      </c>
      <c r="N35" s="133">
        <v>65.12</v>
      </c>
      <c r="O35" s="133"/>
      <c r="P35" s="133">
        <f t="shared" si="3"/>
        <v>76.98</v>
      </c>
      <c r="Q35" s="133">
        <v>76.98</v>
      </c>
      <c r="R35" s="133"/>
      <c r="S35" s="133">
        <f t="shared" si="4"/>
        <v>79.74</v>
      </c>
      <c r="T35" s="133">
        <v>79.74</v>
      </c>
      <c r="U35" s="133"/>
      <c r="V35" s="133">
        <f t="shared" si="5"/>
        <v>82.4</v>
      </c>
      <c r="W35" s="133">
        <v>82.4</v>
      </c>
      <c r="X35" s="133">
        <v>0</v>
      </c>
      <c r="Y35" s="133">
        <f t="shared" si="6"/>
        <v>80.14</v>
      </c>
      <c r="Z35" s="133">
        <v>80.14</v>
      </c>
      <c r="AA35" s="133"/>
      <c r="AB35" s="133">
        <f t="shared" si="7"/>
        <v>80.14</v>
      </c>
      <c r="AC35" s="133">
        <v>80.14</v>
      </c>
      <c r="AD35" s="133"/>
      <c r="AE35" s="133">
        <f t="shared" si="8"/>
        <v>83.61</v>
      </c>
      <c r="AF35" s="133">
        <v>83.61</v>
      </c>
      <c r="AG35" s="133"/>
      <c r="AH35" s="133">
        <f t="shared" si="9"/>
        <v>81.36</v>
      </c>
      <c r="AI35" s="133">
        <v>81.36</v>
      </c>
      <c r="AJ35" s="133"/>
      <c r="AK35" s="256">
        <f t="shared" si="10"/>
        <v>5.085</v>
      </c>
      <c r="AL35" s="186"/>
    </row>
    <row r="36" spans="1:38" s="134" customFormat="1" ht="30">
      <c r="A36" s="177">
        <f t="shared" si="11"/>
        <v>31</v>
      </c>
      <c r="B36" s="183" t="s">
        <v>96</v>
      </c>
      <c r="C36" s="184" t="s">
        <v>99</v>
      </c>
      <c r="D36" s="185">
        <v>1</v>
      </c>
      <c r="E36" s="177"/>
      <c r="F36" s="177">
        <f>'[5]Реестр УК новый'!$G$93</f>
        <v>8</v>
      </c>
      <c r="G36" s="133">
        <f t="shared" si="0"/>
        <v>54.33</v>
      </c>
      <c r="H36" s="133">
        <v>32.17</v>
      </c>
      <c r="I36" s="133">
        <v>22.16</v>
      </c>
      <c r="J36" s="133">
        <f t="shared" si="1"/>
        <v>58.87</v>
      </c>
      <c r="K36" s="133">
        <v>37.72</v>
      </c>
      <c r="L36" s="133">
        <v>21.15</v>
      </c>
      <c r="M36" s="133">
        <f t="shared" si="2"/>
        <v>58.87</v>
      </c>
      <c r="N36" s="133">
        <v>37.72</v>
      </c>
      <c r="O36" s="133">
        <v>21.15</v>
      </c>
      <c r="P36" s="133">
        <f t="shared" si="3"/>
        <v>79.01</v>
      </c>
      <c r="Q36" s="133">
        <v>68.45</v>
      </c>
      <c r="R36" s="133">
        <v>10.56</v>
      </c>
      <c r="S36" s="133">
        <f t="shared" si="4"/>
        <v>74.86000000000001</v>
      </c>
      <c r="T36" s="133">
        <v>65.79</v>
      </c>
      <c r="U36" s="133">
        <v>9.07</v>
      </c>
      <c r="V36" s="133">
        <f t="shared" si="5"/>
        <v>81</v>
      </c>
      <c r="W36" s="133">
        <v>72.85</v>
      </c>
      <c r="X36" s="133">
        <v>8.15</v>
      </c>
      <c r="Y36" s="133">
        <f t="shared" si="6"/>
        <v>82.02</v>
      </c>
      <c r="Z36" s="133">
        <v>74.58</v>
      </c>
      <c r="AA36" s="133">
        <v>7.44</v>
      </c>
      <c r="AB36" s="133">
        <f t="shared" si="7"/>
        <v>82.02</v>
      </c>
      <c r="AC36" s="133">
        <v>74.58</v>
      </c>
      <c r="AD36" s="133">
        <v>7.44</v>
      </c>
      <c r="AE36" s="133">
        <f t="shared" si="8"/>
        <v>84.61</v>
      </c>
      <c r="AF36" s="133">
        <v>77.61</v>
      </c>
      <c r="AG36" s="133">
        <v>7</v>
      </c>
      <c r="AH36" s="133">
        <f t="shared" si="9"/>
        <v>83.78</v>
      </c>
      <c r="AI36" s="133">
        <v>76.91</v>
      </c>
      <c r="AJ36" s="133">
        <v>6.87</v>
      </c>
      <c r="AK36" s="256">
        <f t="shared" si="10"/>
        <v>10.4725</v>
      </c>
      <c r="AL36" s="186"/>
    </row>
    <row r="37" spans="1:38" s="134" customFormat="1" ht="30">
      <c r="A37" s="177">
        <f t="shared" si="11"/>
        <v>32</v>
      </c>
      <c r="B37" s="183" t="s">
        <v>96</v>
      </c>
      <c r="C37" s="184" t="s">
        <v>16</v>
      </c>
      <c r="D37" s="185">
        <v>54</v>
      </c>
      <c r="E37" s="177" t="s">
        <v>17</v>
      </c>
      <c r="F37" s="177">
        <f>'[5]Реестр УК новый'!$G$157</f>
        <v>12</v>
      </c>
      <c r="G37" s="133">
        <f t="shared" si="0"/>
        <v>55.13</v>
      </c>
      <c r="H37" s="133">
        <v>55.13</v>
      </c>
      <c r="I37" s="133"/>
      <c r="J37" s="133">
        <f t="shared" si="1"/>
        <v>56.28</v>
      </c>
      <c r="K37" s="133">
        <v>56.28</v>
      </c>
      <c r="L37" s="133"/>
      <c r="M37" s="133">
        <f t="shared" si="2"/>
        <v>56.28</v>
      </c>
      <c r="N37" s="133">
        <v>56.28</v>
      </c>
      <c r="O37" s="133"/>
      <c r="P37" s="133">
        <f t="shared" si="3"/>
        <v>75.14</v>
      </c>
      <c r="Q37" s="133">
        <v>75.14</v>
      </c>
      <c r="R37" s="133"/>
      <c r="S37" s="133">
        <f t="shared" si="4"/>
        <v>72.68</v>
      </c>
      <c r="T37" s="133">
        <v>72.68</v>
      </c>
      <c r="U37" s="133"/>
      <c r="V37" s="133">
        <f t="shared" si="5"/>
        <v>79.63</v>
      </c>
      <c r="W37" s="133">
        <v>79.63</v>
      </c>
      <c r="X37" s="133">
        <v>0</v>
      </c>
      <c r="Y37" s="133">
        <f t="shared" si="6"/>
        <v>77.16</v>
      </c>
      <c r="Z37" s="133">
        <v>77.16</v>
      </c>
      <c r="AA37" s="133"/>
      <c r="AB37" s="133">
        <f t="shared" si="7"/>
        <v>77.16</v>
      </c>
      <c r="AC37" s="133">
        <v>77.16</v>
      </c>
      <c r="AD37" s="133"/>
      <c r="AE37" s="133">
        <f t="shared" si="8"/>
        <v>75.69</v>
      </c>
      <c r="AF37" s="133">
        <v>75.69</v>
      </c>
      <c r="AG37" s="133"/>
      <c r="AH37" s="133">
        <f t="shared" si="9"/>
        <v>74.68</v>
      </c>
      <c r="AI37" s="133">
        <v>74.68</v>
      </c>
      <c r="AJ37" s="133"/>
      <c r="AK37" s="256">
        <f t="shared" si="10"/>
        <v>6.223333333333334</v>
      </c>
      <c r="AL37" s="186"/>
    </row>
    <row r="38" spans="1:38" s="134" customFormat="1" ht="30">
      <c r="A38" s="177">
        <f t="shared" si="11"/>
        <v>33</v>
      </c>
      <c r="B38" s="183" t="s">
        <v>96</v>
      </c>
      <c r="C38" s="183" t="s">
        <v>57</v>
      </c>
      <c r="D38" s="177">
        <v>19</v>
      </c>
      <c r="E38" s="177"/>
      <c r="F38" s="177">
        <f>'[5]Реестр УК новый'!$G$233</f>
        <v>12</v>
      </c>
      <c r="G38" s="133">
        <f aca="true" t="shared" si="12" ref="G38:G69">SUM(H38:I38)</f>
        <v>91.72999999999999</v>
      </c>
      <c r="H38" s="133">
        <v>39.05</v>
      </c>
      <c r="I38" s="133">
        <v>52.68</v>
      </c>
      <c r="J38" s="133">
        <f aca="true" t="shared" si="13" ref="J38:J69">SUM(K38:L38)</f>
        <v>98.44999999999999</v>
      </c>
      <c r="K38" s="133">
        <v>47.22</v>
      </c>
      <c r="L38" s="133">
        <v>51.23</v>
      </c>
      <c r="M38" s="133">
        <f aca="true" t="shared" si="14" ref="M38:M69">SUM(N38:O38)</f>
        <v>98.44999999999999</v>
      </c>
      <c r="N38" s="133">
        <v>47.22</v>
      </c>
      <c r="O38" s="133">
        <v>51.23</v>
      </c>
      <c r="P38" s="133">
        <f aca="true" t="shared" si="15" ref="P38:P69">SUM(Q38:R38)</f>
        <v>73.63</v>
      </c>
      <c r="Q38" s="133">
        <v>55.36</v>
      </c>
      <c r="R38" s="133">
        <v>18.27</v>
      </c>
      <c r="S38" s="133">
        <f aca="true" t="shared" si="16" ref="S38:S69">SUM(T38:U38)</f>
        <v>74.95</v>
      </c>
      <c r="T38" s="133">
        <v>57.92</v>
      </c>
      <c r="U38" s="133">
        <v>17.03</v>
      </c>
      <c r="V38" s="133">
        <f aca="true" t="shared" si="17" ref="V38:V69">SUM(W38:X38)</f>
        <v>77.83</v>
      </c>
      <c r="W38" s="133">
        <v>62.37</v>
      </c>
      <c r="X38" s="133">
        <v>15.46</v>
      </c>
      <c r="Y38" s="133">
        <f t="shared" si="6"/>
        <v>78.13</v>
      </c>
      <c r="Z38" s="133">
        <v>63.45</v>
      </c>
      <c r="AA38" s="133">
        <v>14.68</v>
      </c>
      <c r="AB38" s="133">
        <f t="shared" si="7"/>
        <v>78.13</v>
      </c>
      <c r="AC38" s="133">
        <v>63.45</v>
      </c>
      <c r="AD38" s="133">
        <v>14.68</v>
      </c>
      <c r="AE38" s="133">
        <f t="shared" si="8"/>
        <v>97.91</v>
      </c>
      <c r="AF38" s="133">
        <v>85.78</v>
      </c>
      <c r="AG38" s="133">
        <v>12.13</v>
      </c>
      <c r="AH38" s="133">
        <f t="shared" si="9"/>
        <v>98.93</v>
      </c>
      <c r="AI38" s="133">
        <v>86.92</v>
      </c>
      <c r="AJ38" s="133">
        <v>12.01</v>
      </c>
      <c r="AK38" s="256">
        <f t="shared" si="10"/>
        <v>8.244166666666667</v>
      </c>
      <c r="AL38" s="186"/>
    </row>
    <row r="39" spans="1:38" s="134" customFormat="1" ht="30">
      <c r="A39" s="177">
        <f t="shared" si="11"/>
        <v>34</v>
      </c>
      <c r="B39" s="183" t="s">
        <v>96</v>
      </c>
      <c r="C39" s="183" t="s">
        <v>35</v>
      </c>
      <c r="D39" s="177">
        <v>19</v>
      </c>
      <c r="E39" s="177"/>
      <c r="F39" s="177">
        <f>'[5]Реестр УК новый'!$G$248</f>
        <v>12</v>
      </c>
      <c r="G39" s="133">
        <f t="shared" si="12"/>
        <v>45.06</v>
      </c>
      <c r="H39" s="133">
        <v>45.06</v>
      </c>
      <c r="I39" s="133"/>
      <c r="J39" s="133">
        <f t="shared" si="13"/>
        <v>48.52</v>
      </c>
      <c r="K39" s="133">
        <v>48.52</v>
      </c>
      <c r="L39" s="133"/>
      <c r="M39" s="133">
        <f t="shared" si="14"/>
        <v>48.52</v>
      </c>
      <c r="N39" s="133">
        <v>48.52</v>
      </c>
      <c r="O39" s="133"/>
      <c r="P39" s="133">
        <f t="shared" si="15"/>
        <v>70.01</v>
      </c>
      <c r="Q39" s="133">
        <v>70.01</v>
      </c>
      <c r="R39" s="133"/>
      <c r="S39" s="133">
        <f t="shared" si="16"/>
        <v>72.82</v>
      </c>
      <c r="T39" s="133">
        <v>72.82</v>
      </c>
      <c r="U39" s="133"/>
      <c r="V39" s="133">
        <f t="shared" si="17"/>
        <v>73.96</v>
      </c>
      <c r="W39" s="133">
        <v>73.96</v>
      </c>
      <c r="X39" s="133">
        <v>0</v>
      </c>
      <c r="Y39" s="133">
        <f t="shared" si="6"/>
        <v>75.88</v>
      </c>
      <c r="Z39" s="133">
        <v>75.88</v>
      </c>
      <c r="AA39" s="133"/>
      <c r="AB39" s="133">
        <f t="shared" si="7"/>
        <v>75.88</v>
      </c>
      <c r="AC39" s="133">
        <v>75.88</v>
      </c>
      <c r="AD39" s="133"/>
      <c r="AE39" s="133">
        <f t="shared" si="8"/>
        <v>77.19</v>
      </c>
      <c r="AF39" s="133">
        <v>77.19</v>
      </c>
      <c r="AG39" s="133"/>
      <c r="AH39" s="133">
        <f t="shared" si="9"/>
        <v>78.69</v>
      </c>
      <c r="AI39" s="133">
        <v>78.69</v>
      </c>
      <c r="AJ39" s="133"/>
      <c r="AK39" s="256">
        <f t="shared" si="10"/>
        <v>6.5575</v>
      </c>
      <c r="AL39" s="186"/>
    </row>
    <row r="40" spans="1:38" s="134" customFormat="1" ht="30">
      <c r="A40" s="177">
        <f t="shared" si="11"/>
        <v>35</v>
      </c>
      <c r="B40" s="183" t="s">
        <v>96</v>
      </c>
      <c r="C40" s="184" t="s">
        <v>16</v>
      </c>
      <c r="D40" s="185">
        <v>52</v>
      </c>
      <c r="E40" s="177" t="s">
        <v>18</v>
      </c>
      <c r="F40" s="177">
        <f>'[5]Реестр УК новый'!$G$156</f>
        <v>12</v>
      </c>
      <c r="G40" s="133">
        <f t="shared" si="12"/>
        <v>48.03</v>
      </c>
      <c r="H40" s="133">
        <v>48.03</v>
      </c>
      <c r="I40" s="133"/>
      <c r="J40" s="133">
        <f t="shared" si="13"/>
        <v>51.22</v>
      </c>
      <c r="K40" s="133">
        <v>51.22</v>
      </c>
      <c r="L40" s="133"/>
      <c r="M40" s="133">
        <f t="shared" si="14"/>
        <v>51.22</v>
      </c>
      <c r="N40" s="133">
        <v>51.22</v>
      </c>
      <c r="O40" s="133"/>
      <c r="P40" s="133">
        <f t="shared" si="15"/>
        <v>68.03</v>
      </c>
      <c r="Q40" s="133">
        <v>68.03</v>
      </c>
      <c r="R40" s="133"/>
      <c r="S40" s="133">
        <f t="shared" si="16"/>
        <v>71.42</v>
      </c>
      <c r="T40" s="133">
        <v>71.42</v>
      </c>
      <c r="U40" s="133"/>
      <c r="V40" s="133">
        <f t="shared" si="17"/>
        <v>73.64</v>
      </c>
      <c r="W40" s="133">
        <v>73.64</v>
      </c>
      <c r="X40" s="133">
        <v>0</v>
      </c>
      <c r="Y40" s="133">
        <f t="shared" si="6"/>
        <v>72.06</v>
      </c>
      <c r="Z40" s="133">
        <v>72.06</v>
      </c>
      <c r="AA40" s="133"/>
      <c r="AB40" s="133">
        <f t="shared" si="7"/>
        <v>72.06</v>
      </c>
      <c r="AC40" s="133">
        <v>72.06</v>
      </c>
      <c r="AD40" s="133"/>
      <c r="AE40" s="133">
        <f t="shared" si="8"/>
        <v>70.3</v>
      </c>
      <c r="AF40" s="133">
        <v>70.3</v>
      </c>
      <c r="AG40" s="133"/>
      <c r="AH40" s="133">
        <f t="shared" si="9"/>
        <v>69.17</v>
      </c>
      <c r="AI40" s="133">
        <v>69.17</v>
      </c>
      <c r="AJ40" s="133"/>
      <c r="AK40" s="256">
        <f t="shared" si="10"/>
        <v>5.764166666666667</v>
      </c>
      <c r="AL40" s="186"/>
    </row>
    <row r="41" spans="1:38" s="134" customFormat="1" ht="30">
      <c r="A41" s="177">
        <f t="shared" si="11"/>
        <v>36</v>
      </c>
      <c r="B41" s="183" t="s">
        <v>96</v>
      </c>
      <c r="C41" s="183" t="s">
        <v>35</v>
      </c>
      <c r="D41" s="177">
        <v>21</v>
      </c>
      <c r="E41" s="177"/>
      <c r="F41" s="177">
        <f>'[5]Реестр УК новый'!$G$250</f>
        <v>12</v>
      </c>
      <c r="G41" s="133">
        <f t="shared" si="12"/>
        <v>43.14</v>
      </c>
      <c r="H41" s="133">
        <v>43.14</v>
      </c>
      <c r="I41" s="133"/>
      <c r="J41" s="133">
        <f t="shared" si="13"/>
        <v>45.69</v>
      </c>
      <c r="K41" s="133">
        <v>45.69</v>
      </c>
      <c r="L41" s="133"/>
      <c r="M41" s="133">
        <f t="shared" si="14"/>
        <v>45.69</v>
      </c>
      <c r="N41" s="133">
        <v>45.69</v>
      </c>
      <c r="O41" s="133"/>
      <c r="P41" s="133">
        <f t="shared" si="15"/>
        <v>62.37</v>
      </c>
      <c r="Q41" s="133">
        <v>62.37</v>
      </c>
      <c r="R41" s="133"/>
      <c r="S41" s="133">
        <f t="shared" si="16"/>
        <v>67.14</v>
      </c>
      <c r="T41" s="133">
        <v>67.14</v>
      </c>
      <c r="U41" s="133"/>
      <c r="V41" s="133">
        <f t="shared" si="17"/>
        <v>72.49</v>
      </c>
      <c r="W41" s="133">
        <v>72.49</v>
      </c>
      <c r="X41" s="133">
        <v>0</v>
      </c>
      <c r="Y41" s="133">
        <f t="shared" si="6"/>
        <v>71.68</v>
      </c>
      <c r="Z41" s="133">
        <v>71.68</v>
      </c>
      <c r="AA41" s="133"/>
      <c r="AB41" s="133">
        <f t="shared" si="7"/>
        <v>71.68</v>
      </c>
      <c r="AC41" s="133">
        <v>71.68</v>
      </c>
      <c r="AD41" s="133"/>
      <c r="AE41" s="133">
        <f t="shared" si="8"/>
        <v>70.54</v>
      </c>
      <c r="AF41" s="133">
        <v>70.54</v>
      </c>
      <c r="AG41" s="133"/>
      <c r="AH41" s="133">
        <f t="shared" si="9"/>
        <v>72.8</v>
      </c>
      <c r="AI41" s="133">
        <v>72.8</v>
      </c>
      <c r="AJ41" s="133"/>
      <c r="AK41" s="256">
        <f t="shared" si="10"/>
        <v>6.066666666666666</v>
      </c>
      <c r="AL41" s="186"/>
    </row>
    <row r="42" spans="1:38" s="134" customFormat="1" ht="30">
      <c r="A42" s="177">
        <f t="shared" si="11"/>
        <v>37</v>
      </c>
      <c r="B42" s="183" t="s">
        <v>96</v>
      </c>
      <c r="C42" s="184" t="s">
        <v>66</v>
      </c>
      <c r="D42" s="185">
        <v>3</v>
      </c>
      <c r="E42" s="177"/>
      <c r="F42" s="177">
        <f>'[5]Реестр УК новый'!$G$102</f>
        <v>12</v>
      </c>
      <c r="G42" s="133">
        <f t="shared" si="12"/>
        <v>53.67</v>
      </c>
      <c r="H42" s="133">
        <v>45.18</v>
      </c>
      <c r="I42" s="133">
        <v>8.49</v>
      </c>
      <c r="J42" s="133">
        <f t="shared" si="13"/>
        <v>56.03</v>
      </c>
      <c r="K42" s="133">
        <v>47.89</v>
      </c>
      <c r="L42" s="133">
        <v>8.14</v>
      </c>
      <c r="M42" s="133">
        <f t="shared" si="14"/>
        <v>56.03</v>
      </c>
      <c r="N42" s="133">
        <v>47.89</v>
      </c>
      <c r="O42" s="133">
        <v>8.14</v>
      </c>
      <c r="P42" s="133">
        <f t="shared" si="15"/>
        <v>69.03</v>
      </c>
      <c r="Q42" s="133">
        <v>62.47</v>
      </c>
      <c r="R42" s="133">
        <v>6.56</v>
      </c>
      <c r="S42" s="133">
        <f t="shared" si="16"/>
        <v>70.56</v>
      </c>
      <c r="T42" s="133">
        <v>64.79</v>
      </c>
      <c r="U42" s="133">
        <v>5.77</v>
      </c>
      <c r="V42" s="133">
        <f t="shared" si="17"/>
        <v>70.96</v>
      </c>
      <c r="W42" s="133">
        <v>66.74</v>
      </c>
      <c r="X42" s="133">
        <v>4.22</v>
      </c>
      <c r="Y42" s="133">
        <f t="shared" si="6"/>
        <v>71.45</v>
      </c>
      <c r="Z42" s="133">
        <v>67.44</v>
      </c>
      <c r="AA42" s="133">
        <v>4.01</v>
      </c>
      <c r="AB42" s="133">
        <f t="shared" si="7"/>
        <v>71.45</v>
      </c>
      <c r="AC42" s="133">
        <v>67.44</v>
      </c>
      <c r="AD42" s="133">
        <v>4.01</v>
      </c>
      <c r="AE42" s="133">
        <f t="shared" si="8"/>
        <v>71.38</v>
      </c>
      <c r="AF42" s="133">
        <v>68.16</v>
      </c>
      <c r="AG42" s="133">
        <v>3.22</v>
      </c>
      <c r="AH42" s="133">
        <f t="shared" si="9"/>
        <v>70.2</v>
      </c>
      <c r="AI42" s="133">
        <v>67.56</v>
      </c>
      <c r="AJ42" s="133">
        <v>2.64</v>
      </c>
      <c r="AK42" s="256">
        <f t="shared" si="10"/>
        <v>5.8500000000000005</v>
      </c>
      <c r="AL42" s="186"/>
    </row>
    <row r="43" spans="1:38" s="134" customFormat="1" ht="30">
      <c r="A43" s="177">
        <f t="shared" si="11"/>
        <v>38</v>
      </c>
      <c r="B43" s="183" t="s">
        <v>96</v>
      </c>
      <c r="C43" s="183" t="s">
        <v>100</v>
      </c>
      <c r="D43" s="177">
        <v>3</v>
      </c>
      <c r="E43" s="177"/>
      <c r="F43" s="177">
        <f>'[5]Реестр УК новый'!$G$306</f>
        <v>8</v>
      </c>
      <c r="G43" s="133">
        <f t="shared" si="12"/>
        <v>61.83</v>
      </c>
      <c r="H43" s="133">
        <v>59.74</v>
      </c>
      <c r="I43" s="133">
        <v>2.09</v>
      </c>
      <c r="J43" s="133">
        <f t="shared" si="13"/>
        <v>67.22</v>
      </c>
      <c r="K43" s="133">
        <v>65.12</v>
      </c>
      <c r="L43" s="133">
        <v>2.1</v>
      </c>
      <c r="M43" s="133">
        <f t="shared" si="14"/>
        <v>67.22</v>
      </c>
      <c r="N43" s="133">
        <v>65.12</v>
      </c>
      <c r="O43" s="133">
        <v>2.1</v>
      </c>
      <c r="P43" s="133">
        <f t="shared" si="15"/>
        <v>64.6</v>
      </c>
      <c r="Q43" s="133">
        <v>63.55</v>
      </c>
      <c r="R43" s="133">
        <v>1.05</v>
      </c>
      <c r="S43" s="133">
        <f t="shared" si="16"/>
        <v>69.45</v>
      </c>
      <c r="T43" s="133">
        <v>68.45</v>
      </c>
      <c r="U43" s="133">
        <v>1</v>
      </c>
      <c r="V43" s="133">
        <f t="shared" si="17"/>
        <v>70.63</v>
      </c>
      <c r="W43" s="133">
        <v>69.78</v>
      </c>
      <c r="X43" s="133">
        <v>0.85</v>
      </c>
      <c r="Y43" s="133">
        <f t="shared" si="6"/>
        <v>69.16</v>
      </c>
      <c r="Z43" s="133">
        <v>68.44</v>
      </c>
      <c r="AA43" s="133">
        <v>0.72</v>
      </c>
      <c r="AB43" s="133">
        <f t="shared" si="7"/>
        <v>69.16</v>
      </c>
      <c r="AC43" s="133">
        <v>68.44</v>
      </c>
      <c r="AD43" s="133">
        <v>0.72</v>
      </c>
      <c r="AE43" s="133">
        <f t="shared" si="8"/>
        <v>70.23</v>
      </c>
      <c r="AF43" s="133">
        <v>70.08</v>
      </c>
      <c r="AG43" s="133">
        <v>0.15</v>
      </c>
      <c r="AH43" s="133">
        <f t="shared" si="9"/>
        <v>71.22</v>
      </c>
      <c r="AI43" s="133">
        <v>70.08</v>
      </c>
      <c r="AJ43" s="133">
        <v>1.14</v>
      </c>
      <c r="AK43" s="256">
        <f t="shared" si="10"/>
        <v>8.9025</v>
      </c>
      <c r="AL43" s="186"/>
    </row>
    <row r="44" spans="1:38" s="134" customFormat="1" ht="30">
      <c r="A44" s="177">
        <f t="shared" si="11"/>
        <v>39</v>
      </c>
      <c r="B44" s="183" t="s">
        <v>96</v>
      </c>
      <c r="C44" s="184" t="s">
        <v>28</v>
      </c>
      <c r="D44" s="185">
        <v>48</v>
      </c>
      <c r="E44" s="177" t="s">
        <v>17</v>
      </c>
      <c r="F44" s="177">
        <f>'[5]Реестр УК новый'!$G$41</f>
        <v>12</v>
      </c>
      <c r="G44" s="133">
        <f t="shared" si="12"/>
        <v>119.07</v>
      </c>
      <c r="H44" s="133">
        <v>15.44</v>
      </c>
      <c r="I44" s="133">
        <v>103.63</v>
      </c>
      <c r="J44" s="133">
        <f t="shared" si="13"/>
        <v>129.51999999999998</v>
      </c>
      <c r="K44" s="133">
        <v>26.89</v>
      </c>
      <c r="L44" s="133">
        <v>102.63</v>
      </c>
      <c r="M44" s="133">
        <f t="shared" si="14"/>
        <v>129.51999999999998</v>
      </c>
      <c r="N44" s="133">
        <v>26.89</v>
      </c>
      <c r="O44" s="133">
        <v>102.63</v>
      </c>
      <c r="P44" s="133">
        <f t="shared" si="15"/>
        <v>65.91</v>
      </c>
      <c r="Q44" s="133">
        <v>35.16</v>
      </c>
      <c r="R44" s="133">
        <v>30.75</v>
      </c>
      <c r="S44" s="133">
        <f t="shared" si="16"/>
        <v>67.67</v>
      </c>
      <c r="T44" s="133">
        <v>38.52</v>
      </c>
      <c r="U44" s="133">
        <v>29.15</v>
      </c>
      <c r="V44" s="133">
        <f t="shared" si="17"/>
        <v>67.78</v>
      </c>
      <c r="W44" s="133">
        <v>39.13</v>
      </c>
      <c r="X44" s="133">
        <v>28.65</v>
      </c>
      <c r="Y44" s="133">
        <f t="shared" si="6"/>
        <v>68.43</v>
      </c>
      <c r="Z44" s="133">
        <v>40.31</v>
      </c>
      <c r="AA44" s="133">
        <v>28.12</v>
      </c>
      <c r="AB44" s="133">
        <f t="shared" si="7"/>
        <v>68.43</v>
      </c>
      <c r="AC44" s="133">
        <v>40.31</v>
      </c>
      <c r="AD44" s="133">
        <v>28.12</v>
      </c>
      <c r="AE44" s="133">
        <f t="shared" si="8"/>
        <v>74.23</v>
      </c>
      <c r="AF44" s="133">
        <v>49.14</v>
      </c>
      <c r="AG44" s="133">
        <v>25.09</v>
      </c>
      <c r="AH44" s="133">
        <f t="shared" si="9"/>
        <v>76.82</v>
      </c>
      <c r="AI44" s="133">
        <v>52.69</v>
      </c>
      <c r="AJ44" s="133">
        <v>24.13</v>
      </c>
      <c r="AK44" s="256">
        <f t="shared" si="10"/>
        <v>6.401666666666666</v>
      </c>
      <c r="AL44" s="186"/>
    </row>
    <row r="45" spans="1:38" s="134" customFormat="1" ht="30">
      <c r="A45" s="177">
        <f t="shared" si="11"/>
        <v>40</v>
      </c>
      <c r="B45" s="183" t="s">
        <v>96</v>
      </c>
      <c r="C45" s="184" t="s">
        <v>28</v>
      </c>
      <c r="D45" s="185">
        <v>48</v>
      </c>
      <c r="E45" s="177" t="s">
        <v>98</v>
      </c>
      <c r="F45" s="177">
        <f>'[5]Реестр УК новый'!$G$44</f>
        <v>12</v>
      </c>
      <c r="G45" s="133">
        <f t="shared" si="12"/>
        <v>68.7</v>
      </c>
      <c r="H45" s="133">
        <v>17.55</v>
      </c>
      <c r="I45" s="133">
        <v>51.15</v>
      </c>
      <c r="J45" s="133">
        <f t="shared" si="13"/>
        <v>68.67999999999999</v>
      </c>
      <c r="K45" s="133">
        <v>19.52</v>
      </c>
      <c r="L45" s="133">
        <v>49.16</v>
      </c>
      <c r="M45" s="133">
        <f t="shared" si="14"/>
        <v>68.67999999999999</v>
      </c>
      <c r="N45" s="133">
        <v>19.52</v>
      </c>
      <c r="O45" s="133">
        <v>49.16</v>
      </c>
      <c r="P45" s="133">
        <f t="shared" si="15"/>
        <v>60.69</v>
      </c>
      <c r="Q45" s="133">
        <v>29.67</v>
      </c>
      <c r="R45" s="133">
        <v>31.02</v>
      </c>
      <c r="S45" s="133">
        <f t="shared" si="16"/>
        <v>60.84</v>
      </c>
      <c r="T45" s="133">
        <v>31.4</v>
      </c>
      <c r="U45" s="133">
        <v>29.44</v>
      </c>
      <c r="V45" s="133">
        <f t="shared" si="17"/>
        <v>66.57000000000001</v>
      </c>
      <c r="W45" s="133">
        <v>39.45</v>
      </c>
      <c r="X45" s="133">
        <v>27.12</v>
      </c>
      <c r="Y45" s="133">
        <f t="shared" si="6"/>
        <v>63.25</v>
      </c>
      <c r="Z45" s="133">
        <v>37.22</v>
      </c>
      <c r="AA45" s="133">
        <v>26.03</v>
      </c>
      <c r="AB45" s="133">
        <f t="shared" si="7"/>
        <v>63.25</v>
      </c>
      <c r="AC45" s="133">
        <v>37.22</v>
      </c>
      <c r="AD45" s="133">
        <v>26.03</v>
      </c>
      <c r="AE45" s="133">
        <f t="shared" si="8"/>
        <v>64.24000000000001</v>
      </c>
      <c r="AF45" s="133">
        <v>39.1</v>
      </c>
      <c r="AG45" s="133">
        <v>25.14</v>
      </c>
      <c r="AH45" s="133">
        <f t="shared" si="9"/>
        <v>61.67999999999999</v>
      </c>
      <c r="AI45" s="133">
        <v>37.55</v>
      </c>
      <c r="AJ45" s="133">
        <v>24.13</v>
      </c>
      <c r="AK45" s="256">
        <f t="shared" si="10"/>
        <v>5.14</v>
      </c>
      <c r="AL45" s="186"/>
    </row>
    <row r="46" spans="1:38" s="134" customFormat="1" ht="30">
      <c r="A46" s="177">
        <f t="shared" si="11"/>
        <v>41</v>
      </c>
      <c r="B46" s="183" t="s">
        <v>96</v>
      </c>
      <c r="C46" s="184" t="s">
        <v>64</v>
      </c>
      <c r="D46" s="185">
        <v>28</v>
      </c>
      <c r="E46" s="177"/>
      <c r="F46" s="177">
        <f>'[5]Реестр УК новый'!$G$88</f>
        <v>8</v>
      </c>
      <c r="G46" s="133">
        <f t="shared" si="12"/>
        <v>40.519999999999996</v>
      </c>
      <c r="H46" s="133">
        <v>36.47</v>
      </c>
      <c r="I46" s="133">
        <v>4.05</v>
      </c>
      <c r="J46" s="133">
        <f t="shared" si="13"/>
        <v>42.51</v>
      </c>
      <c r="K46" s="133">
        <v>38.44</v>
      </c>
      <c r="L46" s="133">
        <v>4.07</v>
      </c>
      <c r="M46" s="133">
        <f t="shared" si="14"/>
        <v>42.51</v>
      </c>
      <c r="N46" s="133">
        <v>38.44</v>
      </c>
      <c r="O46" s="133">
        <v>4.07</v>
      </c>
      <c r="P46" s="133">
        <f t="shared" si="15"/>
        <v>65.61</v>
      </c>
      <c r="Q46" s="133">
        <v>63.14</v>
      </c>
      <c r="R46" s="133">
        <v>2.47</v>
      </c>
      <c r="S46" s="133">
        <f t="shared" si="16"/>
        <v>63.35</v>
      </c>
      <c r="T46" s="133">
        <v>61.22</v>
      </c>
      <c r="U46" s="133">
        <v>2.13</v>
      </c>
      <c r="V46" s="133">
        <f t="shared" si="17"/>
        <v>66.2</v>
      </c>
      <c r="W46" s="133">
        <v>64.18</v>
      </c>
      <c r="X46" s="133">
        <v>2.02</v>
      </c>
      <c r="Y46" s="133">
        <f t="shared" si="6"/>
        <v>65.66</v>
      </c>
      <c r="Z46" s="133">
        <v>63.78</v>
      </c>
      <c r="AA46" s="133">
        <v>1.88</v>
      </c>
      <c r="AB46" s="133">
        <f t="shared" si="7"/>
        <v>65.66</v>
      </c>
      <c r="AC46" s="133">
        <v>63.78</v>
      </c>
      <c r="AD46" s="133">
        <v>1.88</v>
      </c>
      <c r="AE46" s="133">
        <f t="shared" si="8"/>
        <v>67.31</v>
      </c>
      <c r="AF46" s="133">
        <v>65.47</v>
      </c>
      <c r="AG46" s="133">
        <v>1.84</v>
      </c>
      <c r="AH46" s="133">
        <f t="shared" si="9"/>
        <v>67.4</v>
      </c>
      <c r="AI46" s="133">
        <v>64.7</v>
      </c>
      <c r="AJ46" s="133">
        <v>2.7</v>
      </c>
      <c r="AK46" s="256">
        <f t="shared" si="10"/>
        <v>8.425</v>
      </c>
      <c r="AL46" s="186"/>
    </row>
    <row r="47" spans="1:38" s="134" customFormat="1" ht="30">
      <c r="A47" s="177">
        <f t="shared" si="11"/>
        <v>42</v>
      </c>
      <c r="B47" s="183" t="s">
        <v>96</v>
      </c>
      <c r="C47" s="183" t="s">
        <v>71</v>
      </c>
      <c r="D47" s="177">
        <v>17</v>
      </c>
      <c r="E47" s="177"/>
      <c r="F47" s="177">
        <f>'[5]Реестр УК новый'!$G$273</f>
        <v>12</v>
      </c>
      <c r="G47" s="133">
        <f t="shared" si="12"/>
        <v>49.15</v>
      </c>
      <c r="H47" s="133">
        <v>49.15</v>
      </c>
      <c r="I47" s="133"/>
      <c r="J47" s="133">
        <f t="shared" si="13"/>
        <v>56.46</v>
      </c>
      <c r="K47" s="133">
        <v>56.46</v>
      </c>
      <c r="L47" s="133"/>
      <c r="M47" s="133">
        <f t="shared" si="14"/>
        <v>56.46</v>
      </c>
      <c r="N47" s="133">
        <v>56.46</v>
      </c>
      <c r="O47" s="133"/>
      <c r="P47" s="133">
        <f t="shared" si="15"/>
        <v>53.94</v>
      </c>
      <c r="Q47" s="133">
        <v>53.94</v>
      </c>
      <c r="R47" s="133"/>
      <c r="S47" s="133">
        <f t="shared" si="16"/>
        <v>62.37</v>
      </c>
      <c r="T47" s="133">
        <v>62.37</v>
      </c>
      <c r="U47" s="133"/>
      <c r="V47" s="133">
        <f t="shared" si="17"/>
        <v>63.47</v>
      </c>
      <c r="W47" s="133">
        <v>63.47</v>
      </c>
      <c r="X47" s="133">
        <v>0</v>
      </c>
      <c r="Y47" s="133">
        <f t="shared" si="6"/>
        <v>64.12</v>
      </c>
      <c r="Z47" s="133">
        <v>64.12</v>
      </c>
      <c r="AA47" s="133"/>
      <c r="AB47" s="133">
        <f t="shared" si="7"/>
        <v>64.12</v>
      </c>
      <c r="AC47" s="133">
        <v>64.12</v>
      </c>
      <c r="AD47" s="133"/>
      <c r="AE47" s="133">
        <f t="shared" si="8"/>
        <v>79.15</v>
      </c>
      <c r="AF47" s="133">
        <v>79.15</v>
      </c>
      <c r="AG47" s="133"/>
      <c r="AH47" s="133">
        <f t="shared" si="9"/>
        <v>80.22</v>
      </c>
      <c r="AI47" s="133">
        <v>80.22</v>
      </c>
      <c r="AJ47" s="133"/>
      <c r="AK47" s="256">
        <f t="shared" si="10"/>
        <v>6.685</v>
      </c>
      <c r="AL47" s="186"/>
    </row>
    <row r="48" spans="1:38" s="134" customFormat="1" ht="30">
      <c r="A48" s="177">
        <f t="shared" si="11"/>
        <v>43</v>
      </c>
      <c r="B48" s="183" t="s">
        <v>96</v>
      </c>
      <c r="C48" s="183" t="s">
        <v>75</v>
      </c>
      <c r="D48" s="177">
        <v>10</v>
      </c>
      <c r="E48" s="177"/>
      <c r="F48" s="177">
        <f>'[5]Реестр УК новый'!$G$326</f>
        <v>12</v>
      </c>
      <c r="G48" s="133">
        <f t="shared" si="12"/>
        <v>56.74</v>
      </c>
      <c r="H48" s="133">
        <v>56.74</v>
      </c>
      <c r="I48" s="133"/>
      <c r="J48" s="133">
        <f t="shared" si="13"/>
        <v>59.44</v>
      </c>
      <c r="K48" s="133">
        <v>59.44</v>
      </c>
      <c r="L48" s="133"/>
      <c r="M48" s="133">
        <f t="shared" si="14"/>
        <v>59.44</v>
      </c>
      <c r="N48" s="133">
        <v>59.44</v>
      </c>
      <c r="O48" s="133"/>
      <c r="P48" s="133">
        <f t="shared" si="15"/>
        <v>64.36</v>
      </c>
      <c r="Q48" s="133">
        <v>64.36</v>
      </c>
      <c r="R48" s="133"/>
      <c r="S48" s="133">
        <f t="shared" si="16"/>
        <v>62.14</v>
      </c>
      <c r="T48" s="133">
        <v>62.14</v>
      </c>
      <c r="U48" s="133"/>
      <c r="V48" s="133">
        <f t="shared" si="17"/>
        <v>63.44</v>
      </c>
      <c r="W48" s="133">
        <v>63.44</v>
      </c>
      <c r="X48" s="133">
        <v>0</v>
      </c>
      <c r="Y48" s="133">
        <f t="shared" si="6"/>
        <v>46.33</v>
      </c>
      <c r="Z48" s="133">
        <v>46.33</v>
      </c>
      <c r="AA48" s="133"/>
      <c r="AB48" s="133">
        <f t="shared" si="7"/>
        <v>46.33</v>
      </c>
      <c r="AC48" s="133">
        <v>46.33</v>
      </c>
      <c r="AD48" s="133"/>
      <c r="AE48" s="133">
        <f t="shared" si="8"/>
        <v>67.78</v>
      </c>
      <c r="AF48" s="133">
        <v>67.78</v>
      </c>
      <c r="AG48" s="133"/>
      <c r="AH48" s="133">
        <f t="shared" si="9"/>
        <v>66.58</v>
      </c>
      <c r="AI48" s="133">
        <v>66.58</v>
      </c>
      <c r="AJ48" s="133"/>
      <c r="AK48" s="256">
        <f t="shared" si="10"/>
        <v>5.548333333333333</v>
      </c>
      <c r="AL48" s="186"/>
    </row>
    <row r="49" spans="1:38" s="134" customFormat="1" ht="30">
      <c r="A49" s="177">
        <f t="shared" si="11"/>
        <v>44</v>
      </c>
      <c r="B49" s="183" t="s">
        <v>96</v>
      </c>
      <c r="C49" s="183" t="s">
        <v>57</v>
      </c>
      <c r="D49" s="177">
        <v>19</v>
      </c>
      <c r="E49" s="177" t="s">
        <v>18</v>
      </c>
      <c r="F49" s="177">
        <f>'[5]Реестр УК новый'!$G$240</f>
        <v>12</v>
      </c>
      <c r="G49" s="133">
        <f t="shared" si="12"/>
        <v>53.07</v>
      </c>
      <c r="H49" s="133">
        <v>27.41</v>
      </c>
      <c r="I49" s="133">
        <v>25.66</v>
      </c>
      <c r="J49" s="133">
        <f t="shared" si="13"/>
        <v>55.31</v>
      </c>
      <c r="K49" s="133">
        <v>28.59</v>
      </c>
      <c r="L49" s="133">
        <v>26.72</v>
      </c>
      <c r="M49" s="133">
        <f t="shared" si="14"/>
        <v>55.31</v>
      </c>
      <c r="N49" s="133">
        <v>28.59</v>
      </c>
      <c r="O49" s="133">
        <v>26.72</v>
      </c>
      <c r="P49" s="133">
        <f t="shared" si="15"/>
        <v>62.59</v>
      </c>
      <c r="Q49" s="133">
        <v>39.64</v>
      </c>
      <c r="R49" s="133">
        <v>22.95</v>
      </c>
      <c r="S49" s="133">
        <f t="shared" si="16"/>
        <v>62.62</v>
      </c>
      <c r="T49" s="133">
        <v>42.15</v>
      </c>
      <c r="U49" s="133">
        <v>20.47</v>
      </c>
      <c r="V49" s="133">
        <f t="shared" si="17"/>
        <v>60.75</v>
      </c>
      <c r="W49" s="133">
        <v>45.31</v>
      </c>
      <c r="X49" s="133">
        <v>15.44</v>
      </c>
      <c r="Y49" s="133">
        <f t="shared" si="6"/>
        <v>60.94</v>
      </c>
      <c r="Z49" s="133">
        <v>46.12</v>
      </c>
      <c r="AA49" s="133">
        <v>14.82</v>
      </c>
      <c r="AB49" s="133">
        <f t="shared" si="7"/>
        <v>60.94</v>
      </c>
      <c r="AC49" s="133">
        <v>46.12</v>
      </c>
      <c r="AD49" s="133">
        <v>14.82</v>
      </c>
      <c r="AE49" s="133">
        <f t="shared" si="8"/>
        <v>60.959999999999994</v>
      </c>
      <c r="AF49" s="133">
        <v>49.48</v>
      </c>
      <c r="AG49" s="133">
        <v>11.48</v>
      </c>
      <c r="AH49" s="133">
        <f t="shared" si="9"/>
        <v>63.43000000000001</v>
      </c>
      <c r="AI49" s="133">
        <v>52.45</v>
      </c>
      <c r="AJ49" s="133">
        <v>10.98</v>
      </c>
      <c r="AK49" s="256">
        <f t="shared" si="10"/>
        <v>5.285833333333334</v>
      </c>
      <c r="AL49" s="186"/>
    </row>
    <row r="50" spans="1:38" s="134" customFormat="1" ht="29.25" customHeight="1">
      <c r="A50" s="177">
        <f t="shared" si="11"/>
        <v>45</v>
      </c>
      <c r="B50" s="183" t="s">
        <v>96</v>
      </c>
      <c r="C50" s="184" t="s">
        <v>99</v>
      </c>
      <c r="D50" s="185">
        <v>5</v>
      </c>
      <c r="E50" s="177"/>
      <c r="F50" s="177">
        <f>'[5]Реестр УК новый'!$G$94</f>
        <v>12</v>
      </c>
      <c r="G50" s="133">
        <f t="shared" si="12"/>
        <v>34.72</v>
      </c>
      <c r="H50" s="133">
        <v>32.71</v>
      </c>
      <c r="I50" s="133">
        <v>2.01</v>
      </c>
      <c r="J50" s="133">
        <f t="shared" si="13"/>
        <v>39.21</v>
      </c>
      <c r="K50" s="133">
        <v>37.15</v>
      </c>
      <c r="L50" s="133">
        <v>2.06</v>
      </c>
      <c r="M50" s="133">
        <f t="shared" si="14"/>
        <v>39.21</v>
      </c>
      <c r="N50" s="133">
        <v>37.15</v>
      </c>
      <c r="O50" s="133">
        <v>2.06</v>
      </c>
      <c r="P50" s="133">
        <f t="shared" si="15"/>
        <v>57.339999999999996</v>
      </c>
      <c r="Q50" s="133">
        <v>56.12</v>
      </c>
      <c r="R50" s="133">
        <v>1.22</v>
      </c>
      <c r="S50" s="133">
        <f t="shared" si="16"/>
        <v>58.339999999999996</v>
      </c>
      <c r="T50" s="133">
        <v>57.22</v>
      </c>
      <c r="U50" s="133">
        <v>1.12</v>
      </c>
      <c r="V50" s="133">
        <f t="shared" si="17"/>
        <v>60.34</v>
      </c>
      <c r="W50" s="133">
        <v>59.31</v>
      </c>
      <c r="X50" s="133">
        <v>1.03</v>
      </c>
      <c r="Y50" s="133">
        <f t="shared" si="6"/>
        <v>58.87</v>
      </c>
      <c r="Z50" s="133">
        <v>57.89</v>
      </c>
      <c r="AA50" s="133">
        <v>0.98</v>
      </c>
      <c r="AB50" s="133">
        <f t="shared" si="7"/>
        <v>58.87</v>
      </c>
      <c r="AC50" s="133">
        <v>57.89</v>
      </c>
      <c r="AD50" s="133">
        <v>0.98</v>
      </c>
      <c r="AE50" s="133">
        <f t="shared" si="8"/>
        <v>59.02</v>
      </c>
      <c r="AF50" s="133">
        <v>58.31</v>
      </c>
      <c r="AG50" s="133">
        <v>0.71</v>
      </c>
      <c r="AH50" s="133">
        <f t="shared" si="9"/>
        <v>57.76</v>
      </c>
      <c r="AI50" s="133">
        <v>57.64</v>
      </c>
      <c r="AJ50" s="133">
        <v>0.12</v>
      </c>
      <c r="AK50" s="256">
        <f t="shared" si="10"/>
        <v>4.8133333333333335</v>
      </c>
      <c r="AL50" s="186"/>
    </row>
    <row r="51" spans="1:38" s="134" customFormat="1" ht="30">
      <c r="A51" s="177">
        <f t="shared" si="11"/>
        <v>46</v>
      </c>
      <c r="B51" s="183" t="s">
        <v>96</v>
      </c>
      <c r="C51" s="183" t="s">
        <v>79</v>
      </c>
      <c r="D51" s="177">
        <v>37</v>
      </c>
      <c r="E51" s="177"/>
      <c r="F51" s="177">
        <f>'[5]Реестр УК новый'!$G$369</f>
        <v>12</v>
      </c>
      <c r="G51" s="133">
        <f t="shared" si="12"/>
        <v>42.55</v>
      </c>
      <c r="H51" s="133">
        <v>42.55</v>
      </c>
      <c r="I51" s="133"/>
      <c r="J51" s="133">
        <f t="shared" si="13"/>
        <v>48.16</v>
      </c>
      <c r="K51" s="133">
        <v>48.16</v>
      </c>
      <c r="L51" s="133"/>
      <c r="M51" s="133">
        <f t="shared" si="14"/>
        <v>48.16</v>
      </c>
      <c r="N51" s="133">
        <v>48.16</v>
      </c>
      <c r="O51" s="133"/>
      <c r="P51" s="133">
        <f t="shared" si="15"/>
        <v>52.97</v>
      </c>
      <c r="Q51" s="133">
        <v>52.97</v>
      </c>
      <c r="R51" s="133"/>
      <c r="S51" s="133">
        <f t="shared" si="16"/>
        <v>56.49</v>
      </c>
      <c r="T51" s="133">
        <v>56.49</v>
      </c>
      <c r="U51" s="133"/>
      <c r="V51" s="133">
        <f t="shared" si="17"/>
        <v>57.22</v>
      </c>
      <c r="W51" s="133">
        <v>57.22</v>
      </c>
      <c r="X51" s="133">
        <v>0</v>
      </c>
      <c r="Y51" s="133">
        <f t="shared" si="6"/>
        <v>56.05</v>
      </c>
      <c r="Z51" s="133">
        <v>56.05</v>
      </c>
      <c r="AA51" s="133"/>
      <c r="AB51" s="133">
        <f t="shared" si="7"/>
        <v>56.05</v>
      </c>
      <c r="AC51" s="133">
        <v>56.05</v>
      </c>
      <c r="AD51" s="133"/>
      <c r="AE51" s="133">
        <f t="shared" si="8"/>
        <v>79.07</v>
      </c>
      <c r="AF51" s="133">
        <v>79.07</v>
      </c>
      <c r="AG51" s="133"/>
      <c r="AH51" s="133">
        <f t="shared" si="9"/>
        <v>78.93</v>
      </c>
      <c r="AI51" s="133">
        <v>78.93</v>
      </c>
      <c r="AJ51" s="133"/>
      <c r="AK51" s="256">
        <f t="shared" si="10"/>
        <v>6.577500000000001</v>
      </c>
      <c r="AL51" s="186"/>
    </row>
    <row r="52" spans="1:38" s="134" customFormat="1" ht="30">
      <c r="A52" s="177">
        <f t="shared" si="11"/>
        <v>47</v>
      </c>
      <c r="B52" s="183" t="s">
        <v>96</v>
      </c>
      <c r="C52" s="183" t="s">
        <v>71</v>
      </c>
      <c r="D52" s="177">
        <v>7</v>
      </c>
      <c r="E52" s="177"/>
      <c r="F52" s="177">
        <f>'[5]Реестр УК новый'!$G$268</f>
        <v>12</v>
      </c>
      <c r="G52" s="133">
        <f t="shared" si="12"/>
        <v>39.41</v>
      </c>
      <c r="H52" s="133">
        <v>39.41</v>
      </c>
      <c r="I52" s="133"/>
      <c r="J52" s="133">
        <f t="shared" si="13"/>
        <v>45.21</v>
      </c>
      <c r="K52" s="133">
        <v>45.21</v>
      </c>
      <c r="L52" s="133"/>
      <c r="M52" s="133">
        <f t="shared" si="14"/>
        <v>45.21</v>
      </c>
      <c r="N52" s="133">
        <v>45.21</v>
      </c>
      <c r="O52" s="133"/>
      <c r="P52" s="133">
        <f t="shared" si="15"/>
        <v>42.69</v>
      </c>
      <c r="Q52" s="133">
        <v>42.69</v>
      </c>
      <c r="R52" s="133"/>
      <c r="S52" s="133">
        <f t="shared" si="16"/>
        <v>49.67</v>
      </c>
      <c r="T52" s="133">
        <v>49.67</v>
      </c>
      <c r="U52" s="133"/>
      <c r="V52" s="133">
        <f t="shared" si="17"/>
        <v>51.99</v>
      </c>
      <c r="W52" s="133">
        <v>51.99</v>
      </c>
      <c r="X52" s="133">
        <v>0</v>
      </c>
      <c r="Y52" s="133">
        <f t="shared" si="6"/>
        <v>50.47</v>
      </c>
      <c r="Z52" s="133">
        <v>50.47</v>
      </c>
      <c r="AA52" s="133"/>
      <c r="AB52" s="133">
        <f t="shared" si="7"/>
        <v>50.47</v>
      </c>
      <c r="AC52" s="133">
        <v>50.47</v>
      </c>
      <c r="AD52" s="133"/>
      <c r="AE52" s="133">
        <f t="shared" si="8"/>
        <v>49.14</v>
      </c>
      <c r="AF52" s="133">
        <v>49.14</v>
      </c>
      <c r="AG52" s="133"/>
      <c r="AH52" s="133">
        <f t="shared" si="9"/>
        <v>48.93</v>
      </c>
      <c r="AI52" s="133">
        <v>48.93</v>
      </c>
      <c r="AJ52" s="133"/>
      <c r="AK52" s="256">
        <f t="shared" si="10"/>
        <v>4.0775</v>
      </c>
      <c r="AL52" s="186"/>
    </row>
    <row r="53" spans="1:38" s="134" customFormat="1" ht="30">
      <c r="A53" s="177">
        <f t="shared" si="11"/>
        <v>48</v>
      </c>
      <c r="B53" s="183" t="s">
        <v>96</v>
      </c>
      <c r="C53" s="184" t="s">
        <v>66</v>
      </c>
      <c r="D53" s="185">
        <v>8</v>
      </c>
      <c r="E53" s="177"/>
      <c r="F53" s="177">
        <f>'[5]Реестр УК новый'!$G$106</f>
        <v>12</v>
      </c>
      <c r="G53" s="133">
        <f t="shared" si="12"/>
        <v>47.19</v>
      </c>
      <c r="H53" s="133">
        <v>28.27</v>
      </c>
      <c r="I53" s="133">
        <v>18.92</v>
      </c>
      <c r="J53" s="133">
        <f t="shared" si="13"/>
        <v>49.56</v>
      </c>
      <c r="K53" s="133">
        <v>31.68</v>
      </c>
      <c r="L53" s="133">
        <v>17.88</v>
      </c>
      <c r="M53" s="133">
        <f t="shared" si="14"/>
        <v>49.56</v>
      </c>
      <c r="N53" s="133">
        <v>31.68</v>
      </c>
      <c r="O53" s="133">
        <v>17.88</v>
      </c>
      <c r="P53" s="133">
        <f t="shared" si="15"/>
        <v>50.489999999999995</v>
      </c>
      <c r="Q53" s="133">
        <v>39.04</v>
      </c>
      <c r="R53" s="133">
        <v>11.45</v>
      </c>
      <c r="S53" s="133">
        <f t="shared" si="16"/>
        <v>51.84</v>
      </c>
      <c r="T53" s="133">
        <v>41.06</v>
      </c>
      <c r="U53" s="133">
        <v>10.78</v>
      </c>
      <c r="V53" s="133">
        <f t="shared" si="17"/>
        <v>51.62</v>
      </c>
      <c r="W53" s="133">
        <v>42.16</v>
      </c>
      <c r="X53" s="133">
        <v>9.46</v>
      </c>
      <c r="Y53" s="133">
        <f t="shared" si="6"/>
        <v>50.480000000000004</v>
      </c>
      <c r="Z53" s="133">
        <v>41.7</v>
      </c>
      <c r="AA53" s="133">
        <v>8.78</v>
      </c>
      <c r="AB53" s="133">
        <f t="shared" si="7"/>
        <v>50.480000000000004</v>
      </c>
      <c r="AC53" s="133">
        <v>41.7</v>
      </c>
      <c r="AD53" s="133">
        <v>8.78</v>
      </c>
      <c r="AE53" s="133">
        <f t="shared" si="8"/>
        <v>61.94</v>
      </c>
      <c r="AF53" s="133">
        <v>53.79</v>
      </c>
      <c r="AG53" s="133">
        <v>8.15</v>
      </c>
      <c r="AH53" s="133">
        <f t="shared" si="9"/>
        <v>60.64</v>
      </c>
      <c r="AI53" s="133">
        <v>52.96</v>
      </c>
      <c r="AJ53" s="133">
        <v>7.68</v>
      </c>
      <c r="AK53" s="256">
        <f t="shared" si="10"/>
        <v>5.053333333333334</v>
      </c>
      <c r="AL53" s="186"/>
    </row>
    <row r="54" spans="1:38" s="134" customFormat="1" ht="30">
      <c r="A54" s="177">
        <f t="shared" si="11"/>
        <v>49</v>
      </c>
      <c r="B54" s="183" t="s">
        <v>96</v>
      </c>
      <c r="C54" s="184" t="s">
        <v>99</v>
      </c>
      <c r="D54" s="185">
        <v>2</v>
      </c>
      <c r="E54" s="177"/>
      <c r="F54" s="177">
        <f>'[5]Реестр УК новый'!$G$95</f>
        <v>8</v>
      </c>
      <c r="G54" s="133">
        <f t="shared" si="12"/>
        <v>33.09</v>
      </c>
      <c r="H54" s="133">
        <v>33.09</v>
      </c>
      <c r="I54" s="133"/>
      <c r="J54" s="133">
        <f t="shared" si="13"/>
        <v>35.69</v>
      </c>
      <c r="K54" s="133">
        <v>35.69</v>
      </c>
      <c r="L54" s="133"/>
      <c r="M54" s="133">
        <f t="shared" si="14"/>
        <v>35.69</v>
      </c>
      <c r="N54" s="133">
        <v>35.69</v>
      </c>
      <c r="O54" s="133"/>
      <c r="P54" s="133">
        <f t="shared" si="15"/>
        <v>42.33</v>
      </c>
      <c r="Q54" s="133">
        <v>42.33</v>
      </c>
      <c r="R54" s="133"/>
      <c r="S54" s="133">
        <f t="shared" si="16"/>
        <v>48.16</v>
      </c>
      <c r="T54" s="133">
        <v>48.16</v>
      </c>
      <c r="U54" s="133"/>
      <c r="V54" s="133">
        <f t="shared" si="17"/>
        <v>49.65</v>
      </c>
      <c r="W54" s="133">
        <v>49.65</v>
      </c>
      <c r="X54" s="133">
        <v>0</v>
      </c>
      <c r="Y54" s="133">
        <f t="shared" si="6"/>
        <v>48.08</v>
      </c>
      <c r="Z54" s="133">
        <v>48.08</v>
      </c>
      <c r="AA54" s="133"/>
      <c r="AB54" s="133">
        <f t="shared" si="7"/>
        <v>48.08</v>
      </c>
      <c r="AC54" s="133">
        <v>48.08</v>
      </c>
      <c r="AD54" s="133"/>
      <c r="AE54" s="133">
        <f t="shared" si="8"/>
        <v>49.15</v>
      </c>
      <c r="AF54" s="133">
        <v>49.15</v>
      </c>
      <c r="AG54" s="133"/>
      <c r="AH54" s="133">
        <f t="shared" si="9"/>
        <v>48.02</v>
      </c>
      <c r="AI54" s="133">
        <v>48.02</v>
      </c>
      <c r="AJ54" s="133"/>
      <c r="AK54" s="256">
        <f t="shared" si="10"/>
        <v>6.0025</v>
      </c>
      <c r="AL54" s="186"/>
    </row>
    <row r="55" spans="1:38" s="134" customFormat="1" ht="30">
      <c r="A55" s="177">
        <f t="shared" si="11"/>
        <v>50</v>
      </c>
      <c r="B55" s="183" t="s">
        <v>96</v>
      </c>
      <c r="C55" s="183" t="s">
        <v>71</v>
      </c>
      <c r="D55" s="177">
        <v>21</v>
      </c>
      <c r="E55" s="177"/>
      <c r="F55" s="177">
        <f>'[5]Реестр УК новый'!$G$276</f>
        <v>12</v>
      </c>
      <c r="G55" s="133">
        <f t="shared" si="12"/>
        <v>48.8</v>
      </c>
      <c r="H55" s="133">
        <v>48.8</v>
      </c>
      <c r="I55" s="133"/>
      <c r="J55" s="133">
        <f t="shared" si="13"/>
        <v>45.63</v>
      </c>
      <c r="K55" s="133">
        <v>45.63</v>
      </c>
      <c r="L55" s="133"/>
      <c r="M55" s="133">
        <f t="shared" si="14"/>
        <v>45.63</v>
      </c>
      <c r="N55" s="133">
        <v>45.63</v>
      </c>
      <c r="O55" s="133"/>
      <c r="P55" s="133">
        <f t="shared" si="15"/>
        <v>42.08</v>
      </c>
      <c r="Q55" s="133">
        <v>42.08</v>
      </c>
      <c r="R55" s="133"/>
      <c r="S55" s="133">
        <f t="shared" si="16"/>
        <v>46.15</v>
      </c>
      <c r="T55" s="133">
        <v>46.15</v>
      </c>
      <c r="U55" s="133"/>
      <c r="V55" s="133">
        <f t="shared" si="17"/>
        <v>48.66</v>
      </c>
      <c r="W55" s="133">
        <v>48.66</v>
      </c>
      <c r="X55" s="133">
        <v>0</v>
      </c>
      <c r="Y55" s="133">
        <f t="shared" si="6"/>
        <v>47.55</v>
      </c>
      <c r="Z55" s="133">
        <v>47.55</v>
      </c>
      <c r="AA55" s="133"/>
      <c r="AB55" s="133">
        <f t="shared" si="7"/>
        <v>47.55</v>
      </c>
      <c r="AC55" s="133">
        <v>47.55</v>
      </c>
      <c r="AD55" s="133"/>
      <c r="AE55" s="133">
        <f t="shared" si="8"/>
        <v>39.69</v>
      </c>
      <c r="AF55" s="133">
        <v>39.69</v>
      </c>
      <c r="AG55" s="133"/>
      <c r="AH55" s="133">
        <f t="shared" si="9"/>
        <v>38.72</v>
      </c>
      <c r="AI55" s="133">
        <v>38.72</v>
      </c>
      <c r="AJ55" s="133"/>
      <c r="AK55" s="256">
        <f t="shared" si="10"/>
        <v>3.2266666666666666</v>
      </c>
      <c r="AL55" s="186"/>
    </row>
    <row r="56" spans="1:38" s="134" customFormat="1" ht="30">
      <c r="A56" s="177">
        <f t="shared" si="11"/>
        <v>51</v>
      </c>
      <c r="B56" s="183" t="s">
        <v>96</v>
      </c>
      <c r="C56" s="184" t="s">
        <v>49</v>
      </c>
      <c r="D56" s="185">
        <v>4</v>
      </c>
      <c r="E56" s="177"/>
      <c r="F56" s="177">
        <f>'[5]Реестр УК новый'!$G$185</f>
        <v>12</v>
      </c>
      <c r="G56" s="133">
        <f t="shared" si="12"/>
        <v>31.49</v>
      </c>
      <c r="H56" s="133">
        <v>31.49</v>
      </c>
      <c r="I56" s="133"/>
      <c r="J56" s="133">
        <f t="shared" si="13"/>
        <v>38.01</v>
      </c>
      <c r="K56" s="133">
        <v>38.01</v>
      </c>
      <c r="L56" s="133"/>
      <c r="M56" s="133">
        <f t="shared" si="14"/>
        <v>38.01</v>
      </c>
      <c r="N56" s="133">
        <v>38.01</v>
      </c>
      <c r="O56" s="133"/>
      <c r="P56" s="133">
        <f t="shared" si="15"/>
        <v>46.06</v>
      </c>
      <c r="Q56" s="133">
        <v>46.06</v>
      </c>
      <c r="R56" s="133"/>
      <c r="S56" s="133">
        <f t="shared" si="16"/>
        <v>47.16</v>
      </c>
      <c r="T56" s="133">
        <v>47.16</v>
      </c>
      <c r="U56" s="133"/>
      <c r="V56" s="133">
        <f t="shared" si="17"/>
        <v>48.65</v>
      </c>
      <c r="W56" s="133">
        <v>48.65</v>
      </c>
      <c r="X56" s="133">
        <v>0</v>
      </c>
      <c r="Y56" s="133">
        <f t="shared" si="6"/>
        <v>49.31</v>
      </c>
      <c r="Z56" s="133">
        <v>49.31</v>
      </c>
      <c r="AA56" s="133"/>
      <c r="AB56" s="133">
        <f t="shared" si="7"/>
        <v>49.31</v>
      </c>
      <c r="AC56" s="133">
        <v>49.31</v>
      </c>
      <c r="AD56" s="133"/>
      <c r="AE56" s="133">
        <f t="shared" si="8"/>
        <v>51.16</v>
      </c>
      <c r="AF56" s="133">
        <v>51.16</v>
      </c>
      <c r="AG56" s="133"/>
      <c r="AH56" s="133">
        <f t="shared" si="9"/>
        <v>52.47</v>
      </c>
      <c r="AI56" s="133">
        <v>52.47</v>
      </c>
      <c r="AJ56" s="133"/>
      <c r="AK56" s="256">
        <f t="shared" si="10"/>
        <v>4.3725</v>
      </c>
      <c r="AL56" s="186"/>
    </row>
    <row r="57" spans="1:38" s="134" customFormat="1" ht="30">
      <c r="A57" s="177">
        <f t="shared" si="11"/>
        <v>52</v>
      </c>
      <c r="B57" s="183" t="s">
        <v>96</v>
      </c>
      <c r="C57" s="183" t="s">
        <v>57</v>
      </c>
      <c r="D57" s="177">
        <v>17</v>
      </c>
      <c r="E57" s="177" t="s">
        <v>17</v>
      </c>
      <c r="F57" s="177">
        <f>'[5]Реестр УК новый'!$G$237</f>
        <v>12</v>
      </c>
      <c r="G57" s="133">
        <f t="shared" si="12"/>
        <v>72.91</v>
      </c>
      <c r="H57" s="133">
        <v>28.79</v>
      </c>
      <c r="I57" s="133">
        <v>44.12</v>
      </c>
      <c r="J57" s="133">
        <f t="shared" si="13"/>
        <v>77.78</v>
      </c>
      <c r="K57" s="133">
        <v>35.09</v>
      </c>
      <c r="L57" s="133">
        <v>42.69</v>
      </c>
      <c r="M57" s="133">
        <f t="shared" si="14"/>
        <v>77.78</v>
      </c>
      <c r="N57" s="133">
        <v>35.09</v>
      </c>
      <c r="O57" s="133">
        <v>42.69</v>
      </c>
      <c r="P57" s="133">
        <f t="shared" si="15"/>
        <v>41.18</v>
      </c>
      <c r="Q57" s="133">
        <v>41.18</v>
      </c>
      <c r="R57" s="133"/>
      <c r="S57" s="133">
        <f t="shared" si="16"/>
        <v>45.69</v>
      </c>
      <c r="T57" s="133">
        <v>45.69</v>
      </c>
      <c r="U57" s="133"/>
      <c r="V57" s="133">
        <f t="shared" si="17"/>
        <v>46.98</v>
      </c>
      <c r="W57" s="133">
        <v>46.98</v>
      </c>
      <c r="X57" s="133">
        <v>0</v>
      </c>
      <c r="Y57" s="133">
        <f t="shared" si="6"/>
        <v>47.11</v>
      </c>
      <c r="Z57" s="133">
        <v>47.11</v>
      </c>
      <c r="AA57" s="133"/>
      <c r="AB57" s="133">
        <f t="shared" si="7"/>
        <v>47.11</v>
      </c>
      <c r="AC57" s="133">
        <v>47.11</v>
      </c>
      <c r="AD57" s="133"/>
      <c r="AE57" s="133">
        <f t="shared" si="8"/>
        <v>48.01</v>
      </c>
      <c r="AF57" s="133">
        <v>48.01</v>
      </c>
      <c r="AG57" s="133"/>
      <c r="AH57" s="133">
        <f t="shared" si="9"/>
        <v>49.12</v>
      </c>
      <c r="AI57" s="133">
        <v>49.12</v>
      </c>
      <c r="AJ57" s="133"/>
      <c r="AK57" s="256">
        <f t="shared" si="10"/>
        <v>4.093333333333333</v>
      </c>
      <c r="AL57" s="186"/>
    </row>
    <row r="58" spans="1:38" s="134" customFormat="1" ht="30">
      <c r="A58" s="177">
        <f t="shared" si="11"/>
        <v>53</v>
      </c>
      <c r="B58" s="183" t="s">
        <v>96</v>
      </c>
      <c r="C58" s="184" t="s">
        <v>16</v>
      </c>
      <c r="D58" s="185">
        <v>56</v>
      </c>
      <c r="E58" s="177" t="s">
        <v>18</v>
      </c>
      <c r="F58" s="177">
        <f>'[5]Реестр УК новый'!$G$159</f>
        <v>12</v>
      </c>
      <c r="G58" s="133">
        <f t="shared" si="12"/>
        <v>22.57</v>
      </c>
      <c r="H58" s="133">
        <v>22.57</v>
      </c>
      <c r="I58" s="133"/>
      <c r="J58" s="133">
        <f t="shared" si="13"/>
        <v>29.58</v>
      </c>
      <c r="K58" s="133">
        <v>29.58</v>
      </c>
      <c r="L58" s="133"/>
      <c r="M58" s="133">
        <f t="shared" si="14"/>
        <v>29.58</v>
      </c>
      <c r="N58" s="133">
        <v>29.58</v>
      </c>
      <c r="O58" s="133"/>
      <c r="P58" s="133">
        <f t="shared" si="15"/>
        <v>38.07</v>
      </c>
      <c r="Q58" s="133">
        <v>38.07</v>
      </c>
      <c r="R58" s="133"/>
      <c r="S58" s="133">
        <f t="shared" si="16"/>
        <v>42.5</v>
      </c>
      <c r="T58" s="133">
        <v>42.5</v>
      </c>
      <c r="U58" s="133"/>
      <c r="V58" s="133">
        <f t="shared" si="17"/>
        <v>44.58</v>
      </c>
      <c r="W58" s="133">
        <v>44.58</v>
      </c>
      <c r="X58" s="133">
        <v>0</v>
      </c>
      <c r="Y58" s="133">
        <f t="shared" si="6"/>
        <v>43.67</v>
      </c>
      <c r="Z58" s="133">
        <v>43.67</v>
      </c>
      <c r="AA58" s="133"/>
      <c r="AB58" s="133">
        <f t="shared" si="7"/>
        <v>43.67</v>
      </c>
      <c r="AC58" s="133">
        <v>43.67</v>
      </c>
      <c r="AD58" s="133"/>
      <c r="AE58" s="133">
        <f t="shared" si="8"/>
        <v>52.75</v>
      </c>
      <c r="AF58" s="133">
        <v>52.75</v>
      </c>
      <c r="AG58" s="133"/>
      <c r="AH58" s="133">
        <f t="shared" si="9"/>
        <v>51.47</v>
      </c>
      <c r="AI58" s="133">
        <v>51.47</v>
      </c>
      <c r="AJ58" s="133"/>
      <c r="AK58" s="256">
        <f t="shared" si="10"/>
        <v>4.289166666666667</v>
      </c>
      <c r="AL58" s="186"/>
    </row>
    <row r="59" spans="1:38" s="134" customFormat="1" ht="30">
      <c r="A59" s="177">
        <f t="shared" si="11"/>
        <v>54</v>
      </c>
      <c r="B59" s="183" t="s">
        <v>96</v>
      </c>
      <c r="C59" s="183" t="s">
        <v>100</v>
      </c>
      <c r="D59" s="177">
        <v>10</v>
      </c>
      <c r="E59" s="177"/>
      <c r="F59" s="177">
        <f>'[5]Реестр УК новый'!$G$313</f>
        <v>12</v>
      </c>
      <c r="G59" s="133">
        <f t="shared" si="12"/>
        <v>29.54</v>
      </c>
      <c r="H59" s="133">
        <v>29.54</v>
      </c>
      <c r="I59" s="133"/>
      <c r="J59" s="133">
        <f t="shared" si="13"/>
        <v>34.69</v>
      </c>
      <c r="K59" s="133">
        <v>34.69</v>
      </c>
      <c r="L59" s="133"/>
      <c r="M59" s="133">
        <f t="shared" si="14"/>
        <v>34.69</v>
      </c>
      <c r="N59" s="133">
        <v>34.69</v>
      </c>
      <c r="O59" s="133"/>
      <c r="P59" s="133">
        <f t="shared" si="15"/>
        <v>35.47</v>
      </c>
      <c r="Q59" s="133">
        <v>35.47</v>
      </c>
      <c r="R59" s="133"/>
      <c r="S59" s="133">
        <f t="shared" si="16"/>
        <v>39.47</v>
      </c>
      <c r="T59" s="133">
        <v>39.47</v>
      </c>
      <c r="U59" s="133"/>
      <c r="V59" s="133">
        <f t="shared" si="17"/>
        <v>42.58</v>
      </c>
      <c r="W59" s="133">
        <v>42.58</v>
      </c>
      <c r="X59" s="133">
        <v>0</v>
      </c>
      <c r="Y59" s="133">
        <f t="shared" si="6"/>
        <v>43.22</v>
      </c>
      <c r="Z59" s="133">
        <v>43.22</v>
      </c>
      <c r="AA59" s="133"/>
      <c r="AB59" s="133">
        <f t="shared" si="7"/>
        <v>43.22</v>
      </c>
      <c r="AC59" s="133">
        <v>43.22</v>
      </c>
      <c r="AD59" s="133"/>
      <c r="AE59" s="133">
        <f t="shared" si="8"/>
        <v>42.63</v>
      </c>
      <c r="AF59" s="133">
        <v>42.63</v>
      </c>
      <c r="AG59" s="133"/>
      <c r="AH59" s="133">
        <f t="shared" si="9"/>
        <v>41.96</v>
      </c>
      <c r="AI59" s="133">
        <v>41.96</v>
      </c>
      <c r="AJ59" s="133"/>
      <c r="AK59" s="256">
        <f t="shared" si="10"/>
        <v>3.4966666666666666</v>
      </c>
      <c r="AL59" s="186"/>
    </row>
    <row r="60" spans="1:38" s="134" customFormat="1" ht="30">
      <c r="A60" s="177">
        <f t="shared" si="11"/>
        <v>55</v>
      </c>
      <c r="B60" s="183" t="s">
        <v>96</v>
      </c>
      <c r="C60" s="184" t="s">
        <v>49</v>
      </c>
      <c r="D60" s="185">
        <v>8</v>
      </c>
      <c r="E60" s="177" t="s">
        <v>17</v>
      </c>
      <c r="F60" s="177">
        <f>'[5]Реестр УК новый'!$G$198</f>
        <v>12</v>
      </c>
      <c r="G60" s="133">
        <f t="shared" si="12"/>
        <v>28.29</v>
      </c>
      <c r="H60" s="133">
        <v>28.29</v>
      </c>
      <c r="I60" s="133"/>
      <c r="J60" s="133">
        <f t="shared" si="13"/>
        <v>35.56</v>
      </c>
      <c r="K60" s="133">
        <v>35.56</v>
      </c>
      <c r="L60" s="133"/>
      <c r="M60" s="133">
        <f t="shared" si="14"/>
        <v>35.56</v>
      </c>
      <c r="N60" s="133">
        <v>35.56</v>
      </c>
      <c r="O60" s="133"/>
      <c r="P60" s="133">
        <f t="shared" si="15"/>
        <v>32.97</v>
      </c>
      <c r="Q60" s="133">
        <v>32.97</v>
      </c>
      <c r="R60" s="133"/>
      <c r="S60" s="133">
        <f t="shared" si="16"/>
        <v>33.74</v>
      </c>
      <c r="T60" s="133">
        <v>33.74</v>
      </c>
      <c r="U60" s="133"/>
      <c r="V60" s="133">
        <f t="shared" si="17"/>
        <v>39.71</v>
      </c>
      <c r="W60" s="133">
        <v>39.71</v>
      </c>
      <c r="X60" s="133">
        <v>0</v>
      </c>
      <c r="Y60" s="133">
        <f t="shared" si="6"/>
        <v>40.17</v>
      </c>
      <c r="Z60" s="133">
        <v>40.17</v>
      </c>
      <c r="AA60" s="133"/>
      <c r="AB60" s="133">
        <f t="shared" si="7"/>
        <v>40.17</v>
      </c>
      <c r="AC60" s="133">
        <v>40.17</v>
      </c>
      <c r="AD60" s="133"/>
      <c r="AE60" s="133">
        <f t="shared" si="8"/>
        <v>52.91</v>
      </c>
      <c r="AF60" s="133">
        <v>52.91</v>
      </c>
      <c r="AG60" s="133"/>
      <c r="AH60" s="133">
        <f t="shared" si="9"/>
        <v>51.46</v>
      </c>
      <c r="AI60" s="133">
        <v>51.46</v>
      </c>
      <c r="AJ60" s="133"/>
      <c r="AK60" s="256">
        <f t="shared" si="10"/>
        <v>4.288333333333333</v>
      </c>
      <c r="AL60" s="186"/>
    </row>
    <row r="61" spans="1:38" s="134" customFormat="1" ht="30">
      <c r="A61" s="177">
        <f t="shared" si="11"/>
        <v>56</v>
      </c>
      <c r="B61" s="183" t="s">
        <v>96</v>
      </c>
      <c r="C61" s="184" t="s">
        <v>49</v>
      </c>
      <c r="D61" s="185">
        <v>12</v>
      </c>
      <c r="E61" s="177"/>
      <c r="F61" s="177">
        <v>12</v>
      </c>
      <c r="G61" s="133">
        <f t="shared" si="12"/>
        <v>31.07</v>
      </c>
      <c r="H61" s="133">
        <v>31.07</v>
      </c>
      <c r="I61" s="133"/>
      <c r="J61" s="133">
        <f t="shared" si="13"/>
        <v>3.17</v>
      </c>
      <c r="K61" s="133">
        <v>3.17</v>
      </c>
      <c r="L61" s="133"/>
      <c r="M61" s="133">
        <f t="shared" si="14"/>
        <v>3.17</v>
      </c>
      <c r="N61" s="133">
        <v>3.17</v>
      </c>
      <c r="O61" s="133"/>
      <c r="P61" s="133">
        <f t="shared" si="15"/>
        <v>34.58</v>
      </c>
      <c r="Q61" s="133">
        <v>34.58</v>
      </c>
      <c r="R61" s="133"/>
      <c r="S61" s="133">
        <f t="shared" si="16"/>
        <v>37.48</v>
      </c>
      <c r="T61" s="133">
        <v>37.48</v>
      </c>
      <c r="U61" s="133"/>
      <c r="V61" s="133">
        <f t="shared" si="17"/>
        <v>39.55</v>
      </c>
      <c r="W61" s="133">
        <v>39.55</v>
      </c>
      <c r="X61" s="133">
        <v>0</v>
      </c>
      <c r="Y61" s="133">
        <f t="shared" si="6"/>
        <v>40.66</v>
      </c>
      <c r="Z61" s="133">
        <v>40.66</v>
      </c>
      <c r="AA61" s="133"/>
      <c r="AB61" s="133">
        <f t="shared" si="7"/>
        <v>40.66</v>
      </c>
      <c r="AC61" s="133">
        <v>40.66</v>
      </c>
      <c r="AD61" s="133"/>
      <c r="AE61" s="133">
        <f t="shared" si="8"/>
        <v>43.03</v>
      </c>
      <c r="AF61" s="133">
        <v>43.03</v>
      </c>
      <c r="AG61" s="133"/>
      <c r="AH61" s="133">
        <f t="shared" si="9"/>
        <v>42.96</v>
      </c>
      <c r="AI61" s="133">
        <v>42.96</v>
      </c>
      <c r="AJ61" s="133"/>
      <c r="AK61" s="256">
        <f t="shared" si="10"/>
        <v>3.58</v>
      </c>
      <c r="AL61" s="186"/>
    </row>
    <row r="62" spans="1:38" s="134" customFormat="1" ht="30">
      <c r="A62" s="177">
        <f t="shared" si="11"/>
        <v>57</v>
      </c>
      <c r="B62" s="183" t="s">
        <v>96</v>
      </c>
      <c r="C62" s="183" t="s">
        <v>35</v>
      </c>
      <c r="D62" s="177">
        <v>15</v>
      </c>
      <c r="E62" s="177"/>
      <c r="F62" s="177">
        <f>'[5]Реестр УК новый'!$G$245</f>
        <v>12</v>
      </c>
      <c r="G62" s="133">
        <f t="shared" si="12"/>
        <v>29.64</v>
      </c>
      <c r="H62" s="133">
        <v>29.64</v>
      </c>
      <c r="I62" s="133"/>
      <c r="J62" s="133">
        <f t="shared" si="13"/>
        <v>32.56</v>
      </c>
      <c r="K62" s="133">
        <v>32.56</v>
      </c>
      <c r="L62" s="133"/>
      <c r="M62" s="133">
        <f t="shared" si="14"/>
        <v>32.56</v>
      </c>
      <c r="N62" s="133">
        <v>32.56</v>
      </c>
      <c r="O62" s="133"/>
      <c r="P62" s="133">
        <f t="shared" si="15"/>
        <v>35.98</v>
      </c>
      <c r="Q62" s="133">
        <v>35.98</v>
      </c>
      <c r="R62" s="133"/>
      <c r="S62" s="133">
        <f t="shared" si="16"/>
        <v>37.82</v>
      </c>
      <c r="T62" s="133">
        <v>37.82</v>
      </c>
      <c r="U62" s="133"/>
      <c r="V62" s="133">
        <f t="shared" si="17"/>
        <v>39.47</v>
      </c>
      <c r="W62" s="133">
        <v>39.47</v>
      </c>
      <c r="X62" s="133">
        <v>0</v>
      </c>
      <c r="Y62" s="133">
        <f t="shared" si="6"/>
        <v>38.79</v>
      </c>
      <c r="Z62" s="133">
        <v>38.79</v>
      </c>
      <c r="AA62" s="133"/>
      <c r="AB62" s="133">
        <f t="shared" si="7"/>
        <v>38.79</v>
      </c>
      <c r="AC62" s="133">
        <v>38.79</v>
      </c>
      <c r="AD62" s="133"/>
      <c r="AE62" s="133">
        <f t="shared" si="8"/>
        <v>40.34</v>
      </c>
      <c r="AF62" s="133">
        <v>40.34</v>
      </c>
      <c r="AG62" s="133"/>
      <c r="AH62" s="133">
        <f t="shared" si="9"/>
        <v>39.42</v>
      </c>
      <c r="AI62" s="133">
        <v>39.42</v>
      </c>
      <c r="AJ62" s="133"/>
      <c r="AK62" s="256">
        <f t="shared" si="10"/>
        <v>3.285</v>
      </c>
      <c r="AL62" s="186"/>
    </row>
    <row r="63" spans="1:38" s="134" customFormat="1" ht="30">
      <c r="A63" s="177">
        <f t="shared" si="11"/>
        <v>58</v>
      </c>
      <c r="B63" s="183" t="s">
        <v>96</v>
      </c>
      <c r="C63" s="184" t="s">
        <v>28</v>
      </c>
      <c r="D63" s="185">
        <v>48</v>
      </c>
      <c r="E63" s="177" t="s">
        <v>97</v>
      </c>
      <c r="F63" s="177">
        <f>'[5]Реестр УК новый'!$G$45</f>
        <v>12</v>
      </c>
      <c r="G63" s="133">
        <f t="shared" si="12"/>
        <v>22.81</v>
      </c>
      <c r="H63" s="133">
        <v>16.79</v>
      </c>
      <c r="I63" s="133">
        <v>6.02</v>
      </c>
      <c r="J63" s="133">
        <f t="shared" si="13"/>
        <v>26.89</v>
      </c>
      <c r="K63" s="133">
        <v>19.97</v>
      </c>
      <c r="L63" s="133">
        <v>6.92</v>
      </c>
      <c r="M63" s="133">
        <f t="shared" si="14"/>
        <v>26.89</v>
      </c>
      <c r="N63" s="133">
        <v>19.97</v>
      </c>
      <c r="O63" s="133">
        <v>6.92</v>
      </c>
      <c r="P63" s="133">
        <f t="shared" si="15"/>
        <v>32.81</v>
      </c>
      <c r="Q63" s="133">
        <v>28.69</v>
      </c>
      <c r="R63" s="133">
        <v>4.12</v>
      </c>
      <c r="S63" s="133">
        <f t="shared" si="16"/>
        <v>35.519999999999996</v>
      </c>
      <c r="T63" s="133">
        <v>32.48</v>
      </c>
      <c r="U63" s="133">
        <v>3.04</v>
      </c>
      <c r="V63" s="133">
        <f t="shared" si="17"/>
        <v>38.68</v>
      </c>
      <c r="W63" s="133">
        <v>35.69</v>
      </c>
      <c r="X63" s="133">
        <v>2.99</v>
      </c>
      <c r="Y63" s="133">
        <f t="shared" si="6"/>
        <v>36.9</v>
      </c>
      <c r="Z63" s="133">
        <v>34.89</v>
      </c>
      <c r="AA63" s="133">
        <v>2.01</v>
      </c>
      <c r="AB63" s="133">
        <f t="shared" si="7"/>
        <v>36.9</v>
      </c>
      <c r="AC63" s="133">
        <v>34.89</v>
      </c>
      <c r="AD63" s="133">
        <v>2.01</v>
      </c>
      <c r="AE63" s="133">
        <f t="shared" si="8"/>
        <v>38.230000000000004</v>
      </c>
      <c r="AF63" s="133">
        <v>36.78</v>
      </c>
      <c r="AG63" s="133">
        <v>1.45</v>
      </c>
      <c r="AH63" s="133">
        <f t="shared" si="9"/>
        <v>37.08</v>
      </c>
      <c r="AI63" s="133">
        <v>35.94</v>
      </c>
      <c r="AJ63" s="133">
        <v>1.14</v>
      </c>
      <c r="AK63" s="256">
        <f t="shared" si="10"/>
        <v>3.09</v>
      </c>
      <c r="AL63" s="186"/>
    </row>
    <row r="64" spans="1:38" s="134" customFormat="1" ht="30">
      <c r="A64" s="177">
        <f t="shared" si="11"/>
        <v>59</v>
      </c>
      <c r="B64" s="183" t="s">
        <v>96</v>
      </c>
      <c r="C64" s="183" t="s">
        <v>100</v>
      </c>
      <c r="D64" s="177">
        <v>8</v>
      </c>
      <c r="E64" s="177"/>
      <c r="F64" s="177">
        <f>'[5]Реестр УК новый'!$G$311</f>
        <v>12</v>
      </c>
      <c r="G64" s="133">
        <f t="shared" si="12"/>
        <v>27.81</v>
      </c>
      <c r="H64" s="133">
        <v>27.81</v>
      </c>
      <c r="I64" s="133"/>
      <c r="J64" s="133">
        <f t="shared" si="13"/>
        <v>34.47</v>
      </c>
      <c r="K64" s="133">
        <v>34.47</v>
      </c>
      <c r="L64" s="133"/>
      <c r="M64" s="133">
        <f t="shared" si="14"/>
        <v>34.47</v>
      </c>
      <c r="N64" s="133">
        <v>34.47</v>
      </c>
      <c r="O64" s="133"/>
      <c r="P64" s="133">
        <f t="shared" si="15"/>
        <v>32.89</v>
      </c>
      <c r="Q64" s="133">
        <v>32.89</v>
      </c>
      <c r="R64" s="133"/>
      <c r="S64" s="133">
        <f t="shared" si="16"/>
        <v>36.14</v>
      </c>
      <c r="T64" s="133">
        <v>36.14</v>
      </c>
      <c r="U64" s="133"/>
      <c r="V64" s="133">
        <f t="shared" si="17"/>
        <v>38.6</v>
      </c>
      <c r="W64" s="133">
        <v>38.6</v>
      </c>
      <c r="X64" s="133">
        <v>0</v>
      </c>
      <c r="Y64" s="133">
        <f t="shared" si="6"/>
        <v>37.56</v>
      </c>
      <c r="Z64" s="133">
        <v>37.56</v>
      </c>
      <c r="AA64" s="133"/>
      <c r="AB64" s="133">
        <f t="shared" si="7"/>
        <v>37.56</v>
      </c>
      <c r="AC64" s="133">
        <v>37.56</v>
      </c>
      <c r="AD64" s="133"/>
      <c r="AE64" s="133">
        <f t="shared" si="8"/>
        <v>48.74</v>
      </c>
      <c r="AF64" s="133">
        <v>48.74</v>
      </c>
      <c r="AG64" s="133"/>
      <c r="AH64" s="133">
        <f t="shared" si="9"/>
        <v>47.24</v>
      </c>
      <c r="AI64" s="133">
        <v>47.24</v>
      </c>
      <c r="AJ64" s="133"/>
      <c r="AK64" s="256">
        <f t="shared" si="10"/>
        <v>3.936666666666667</v>
      </c>
      <c r="AL64" s="186"/>
    </row>
    <row r="65" spans="1:38" s="134" customFormat="1" ht="30">
      <c r="A65" s="177">
        <f t="shared" si="11"/>
        <v>60</v>
      </c>
      <c r="B65" s="183" t="s">
        <v>96</v>
      </c>
      <c r="C65" s="183" t="s">
        <v>57</v>
      </c>
      <c r="D65" s="177">
        <v>17</v>
      </c>
      <c r="E65" s="177"/>
      <c r="F65" s="177">
        <f>'[5]Реестр УК новый'!$G$232</f>
        <v>12</v>
      </c>
      <c r="G65" s="133">
        <f t="shared" si="12"/>
        <v>27.86</v>
      </c>
      <c r="H65" s="133">
        <v>27.86</v>
      </c>
      <c r="I65" s="133"/>
      <c r="J65" s="133">
        <f t="shared" si="13"/>
        <v>38.55</v>
      </c>
      <c r="K65" s="133">
        <v>38.55</v>
      </c>
      <c r="L65" s="133"/>
      <c r="M65" s="133">
        <f t="shared" si="14"/>
        <v>38.55</v>
      </c>
      <c r="N65" s="133">
        <v>38.55</v>
      </c>
      <c r="O65" s="133"/>
      <c r="P65" s="133">
        <f t="shared" si="15"/>
        <v>32.05</v>
      </c>
      <c r="Q65" s="133">
        <v>32.05</v>
      </c>
      <c r="R65" s="133"/>
      <c r="S65" s="133">
        <f t="shared" si="16"/>
        <v>33.16</v>
      </c>
      <c r="T65" s="133">
        <v>33.16</v>
      </c>
      <c r="U65" s="133"/>
      <c r="V65" s="133">
        <f t="shared" si="17"/>
        <v>36.47</v>
      </c>
      <c r="W65" s="133">
        <v>36.47</v>
      </c>
      <c r="X65" s="133">
        <v>0</v>
      </c>
      <c r="Y65" s="133">
        <f t="shared" si="6"/>
        <v>37.64</v>
      </c>
      <c r="Z65" s="133">
        <v>37.64</v>
      </c>
      <c r="AA65" s="133"/>
      <c r="AB65" s="133">
        <f t="shared" si="7"/>
        <v>37.64</v>
      </c>
      <c r="AC65" s="133">
        <v>37.64</v>
      </c>
      <c r="AD65" s="133"/>
      <c r="AE65" s="133">
        <f t="shared" si="8"/>
        <v>46.91</v>
      </c>
      <c r="AF65" s="133">
        <v>46.91</v>
      </c>
      <c r="AG65" s="133"/>
      <c r="AH65" s="133">
        <f t="shared" si="9"/>
        <v>45.97</v>
      </c>
      <c r="AI65" s="133">
        <v>45.97</v>
      </c>
      <c r="AJ65" s="133"/>
      <c r="AK65" s="256">
        <f t="shared" si="10"/>
        <v>3.830833333333333</v>
      </c>
      <c r="AL65" s="186"/>
    </row>
    <row r="66" spans="1:38" s="134" customFormat="1" ht="30">
      <c r="A66" s="177">
        <f t="shared" si="11"/>
        <v>61</v>
      </c>
      <c r="B66" s="183" t="s">
        <v>96</v>
      </c>
      <c r="C66" s="183" t="s">
        <v>35</v>
      </c>
      <c r="D66" s="177">
        <v>23</v>
      </c>
      <c r="E66" s="177"/>
      <c r="F66" s="177">
        <f>'[5]Реестр УК новый'!$G$251</f>
        <v>12</v>
      </c>
      <c r="G66" s="133">
        <f t="shared" si="12"/>
        <v>19.67</v>
      </c>
      <c r="H66" s="133">
        <v>19.67</v>
      </c>
      <c r="I66" s="133"/>
      <c r="J66" s="133">
        <f t="shared" si="13"/>
        <v>28.68</v>
      </c>
      <c r="K66" s="133">
        <v>28.68</v>
      </c>
      <c r="L66" s="133"/>
      <c r="M66" s="133">
        <f t="shared" si="14"/>
        <v>28.68</v>
      </c>
      <c r="N66" s="133">
        <v>28.68</v>
      </c>
      <c r="O66" s="133"/>
      <c r="P66" s="133">
        <f t="shared" si="15"/>
        <v>25.89</v>
      </c>
      <c r="Q66" s="133">
        <v>25.89</v>
      </c>
      <c r="R66" s="133"/>
      <c r="S66" s="133">
        <f t="shared" si="16"/>
        <v>34.16</v>
      </c>
      <c r="T66" s="133">
        <v>34.16</v>
      </c>
      <c r="U66" s="133"/>
      <c r="V66" s="133">
        <f t="shared" si="17"/>
        <v>35.77</v>
      </c>
      <c r="W66" s="133">
        <v>35.77</v>
      </c>
      <c r="X66" s="133">
        <v>0</v>
      </c>
      <c r="Y66" s="133">
        <f t="shared" si="6"/>
        <v>36.97</v>
      </c>
      <c r="Z66" s="133">
        <v>36.97</v>
      </c>
      <c r="AA66" s="133"/>
      <c r="AB66" s="133">
        <f t="shared" si="7"/>
        <v>36.97</v>
      </c>
      <c r="AC66" s="133">
        <v>36.97</v>
      </c>
      <c r="AD66" s="133"/>
      <c r="AE66" s="133">
        <f t="shared" si="8"/>
        <v>45.78</v>
      </c>
      <c r="AF66" s="133">
        <v>45.78</v>
      </c>
      <c r="AG66" s="133"/>
      <c r="AH66" s="133">
        <f t="shared" si="9"/>
        <v>46.82</v>
      </c>
      <c r="AI66" s="133">
        <v>46.82</v>
      </c>
      <c r="AJ66" s="133"/>
      <c r="AK66" s="256">
        <f t="shared" si="10"/>
        <v>3.901666666666667</v>
      </c>
      <c r="AL66" s="186"/>
    </row>
    <row r="67" spans="1:38" s="134" customFormat="1" ht="30">
      <c r="A67" s="177">
        <f t="shared" si="11"/>
        <v>62</v>
      </c>
      <c r="B67" s="183" t="s">
        <v>96</v>
      </c>
      <c r="C67" s="183" t="s">
        <v>58</v>
      </c>
      <c r="D67" s="177">
        <v>10</v>
      </c>
      <c r="E67" s="177" t="s">
        <v>17</v>
      </c>
      <c r="F67" s="177">
        <f>'[5]Реестр УК новый'!$G$293</f>
        <v>12</v>
      </c>
      <c r="G67" s="133">
        <f t="shared" si="12"/>
        <v>23.01</v>
      </c>
      <c r="H67" s="133">
        <v>23.01</v>
      </c>
      <c r="I67" s="133"/>
      <c r="J67" s="133">
        <f t="shared" si="13"/>
        <v>65.07</v>
      </c>
      <c r="K67" s="133">
        <v>65.07</v>
      </c>
      <c r="L67" s="133"/>
      <c r="M67" s="133">
        <f t="shared" si="14"/>
        <v>65.07</v>
      </c>
      <c r="N67" s="133">
        <v>65.07</v>
      </c>
      <c r="O67" s="133"/>
      <c r="P67" s="133">
        <f t="shared" si="15"/>
        <v>26.71</v>
      </c>
      <c r="Q67" s="133">
        <v>26.71</v>
      </c>
      <c r="R67" s="133"/>
      <c r="S67" s="133">
        <f t="shared" si="16"/>
        <v>32.47</v>
      </c>
      <c r="T67" s="133">
        <v>32.47</v>
      </c>
      <c r="U67" s="133"/>
      <c r="V67" s="133">
        <f t="shared" si="17"/>
        <v>35.74</v>
      </c>
      <c r="W67" s="133">
        <v>35.74</v>
      </c>
      <c r="X67" s="133">
        <v>0</v>
      </c>
      <c r="Y67" s="133">
        <f t="shared" si="6"/>
        <v>34.79</v>
      </c>
      <c r="Z67" s="133">
        <v>34.79</v>
      </c>
      <c r="AA67" s="133"/>
      <c r="AB67" s="133">
        <f t="shared" si="7"/>
        <v>34.79</v>
      </c>
      <c r="AC67" s="133">
        <v>34.79</v>
      </c>
      <c r="AD67" s="133"/>
      <c r="AE67" s="133">
        <f t="shared" si="8"/>
        <v>39.41</v>
      </c>
      <c r="AF67" s="133">
        <v>39.41</v>
      </c>
      <c r="AG67" s="133"/>
      <c r="AH67" s="133">
        <f t="shared" si="9"/>
        <v>38.13</v>
      </c>
      <c r="AI67" s="133">
        <v>38.13</v>
      </c>
      <c r="AJ67" s="133"/>
      <c r="AK67" s="256">
        <f t="shared" si="10"/>
        <v>3.1775</v>
      </c>
      <c r="AL67" s="186"/>
    </row>
    <row r="68" spans="1:38" s="134" customFormat="1" ht="30">
      <c r="A68" s="177">
        <f t="shared" si="11"/>
        <v>63</v>
      </c>
      <c r="B68" s="183" t="s">
        <v>96</v>
      </c>
      <c r="C68" s="183" t="s">
        <v>75</v>
      </c>
      <c r="D68" s="177">
        <v>3</v>
      </c>
      <c r="E68" s="177"/>
      <c r="F68" s="177">
        <f>'[5]Реестр УК новый'!$G$322</f>
        <v>12</v>
      </c>
      <c r="G68" s="133">
        <f t="shared" si="12"/>
        <v>104.25999999999999</v>
      </c>
      <c r="H68" s="133">
        <v>26.13</v>
      </c>
      <c r="I68" s="133">
        <v>78.13</v>
      </c>
      <c r="J68" s="133">
        <f t="shared" si="13"/>
        <v>113.5</v>
      </c>
      <c r="K68" s="133">
        <v>36.44</v>
      </c>
      <c r="L68" s="133">
        <v>77.06</v>
      </c>
      <c r="M68" s="133">
        <f t="shared" si="14"/>
        <v>113.5</v>
      </c>
      <c r="N68" s="133">
        <v>36.44</v>
      </c>
      <c r="O68" s="133">
        <v>77.06</v>
      </c>
      <c r="P68" s="133">
        <f t="shared" si="15"/>
        <v>32.55</v>
      </c>
      <c r="Q68" s="133">
        <v>32.55</v>
      </c>
      <c r="R68" s="133"/>
      <c r="S68" s="133">
        <f t="shared" si="16"/>
        <v>33.16</v>
      </c>
      <c r="T68" s="133">
        <v>33.16</v>
      </c>
      <c r="U68" s="133"/>
      <c r="V68" s="133">
        <f t="shared" si="17"/>
        <v>35.08</v>
      </c>
      <c r="W68" s="133">
        <v>35.08</v>
      </c>
      <c r="X68" s="133">
        <v>0</v>
      </c>
      <c r="Y68" s="133">
        <f t="shared" si="6"/>
        <v>36.78</v>
      </c>
      <c r="Z68" s="133">
        <v>36.78</v>
      </c>
      <c r="AA68" s="133"/>
      <c r="AB68" s="133">
        <f t="shared" si="7"/>
        <v>36.78</v>
      </c>
      <c r="AC68" s="133">
        <v>36.78</v>
      </c>
      <c r="AD68" s="133"/>
      <c r="AE68" s="133">
        <f t="shared" si="8"/>
        <v>49.91</v>
      </c>
      <c r="AF68" s="133">
        <v>49.91</v>
      </c>
      <c r="AG68" s="133"/>
      <c r="AH68" s="133">
        <f t="shared" si="9"/>
        <v>50.14</v>
      </c>
      <c r="AI68" s="133">
        <v>50.14</v>
      </c>
      <c r="AJ68" s="133"/>
      <c r="AK68" s="256">
        <f t="shared" si="10"/>
        <v>4.178333333333334</v>
      </c>
      <c r="AL68" s="186"/>
    </row>
    <row r="69" spans="1:38" s="134" customFormat="1" ht="30">
      <c r="A69" s="177">
        <f t="shared" si="11"/>
        <v>64</v>
      </c>
      <c r="B69" s="183" t="s">
        <v>96</v>
      </c>
      <c r="C69" s="183" t="s">
        <v>79</v>
      </c>
      <c r="D69" s="177">
        <v>18</v>
      </c>
      <c r="E69" s="177" t="s">
        <v>17</v>
      </c>
      <c r="F69" s="177">
        <f>'[5]Реестр УК новый'!$G$377</f>
        <v>12</v>
      </c>
      <c r="G69" s="133">
        <f t="shared" si="12"/>
        <v>19.64</v>
      </c>
      <c r="H69" s="133">
        <v>19.64</v>
      </c>
      <c r="I69" s="133"/>
      <c r="J69" s="133">
        <f t="shared" si="13"/>
        <v>22.48</v>
      </c>
      <c r="K69" s="133">
        <v>22.48</v>
      </c>
      <c r="L69" s="133"/>
      <c r="M69" s="133">
        <f t="shared" si="14"/>
        <v>22.48</v>
      </c>
      <c r="N69" s="133">
        <v>22.48</v>
      </c>
      <c r="O69" s="133"/>
      <c r="P69" s="133">
        <f t="shared" si="15"/>
        <v>25.97</v>
      </c>
      <c r="Q69" s="133">
        <v>25.97</v>
      </c>
      <c r="R69" s="133"/>
      <c r="S69" s="133">
        <f t="shared" si="16"/>
        <v>32.74</v>
      </c>
      <c r="T69" s="133">
        <v>32.74</v>
      </c>
      <c r="U69" s="133"/>
      <c r="V69" s="133">
        <f t="shared" si="17"/>
        <v>33.2</v>
      </c>
      <c r="W69" s="133">
        <v>33.2</v>
      </c>
      <c r="X69" s="133">
        <v>0</v>
      </c>
      <c r="Y69" s="133">
        <f t="shared" si="6"/>
        <v>34.55</v>
      </c>
      <c r="Z69" s="133">
        <v>34.55</v>
      </c>
      <c r="AA69" s="133"/>
      <c r="AB69" s="133">
        <f t="shared" si="7"/>
        <v>34.55</v>
      </c>
      <c r="AC69" s="133">
        <v>34.55</v>
      </c>
      <c r="AD69" s="133"/>
      <c r="AE69" s="133">
        <f t="shared" si="8"/>
        <v>49.45</v>
      </c>
      <c r="AF69" s="133">
        <v>49.45</v>
      </c>
      <c r="AG69" s="133"/>
      <c r="AH69" s="133">
        <f t="shared" si="9"/>
        <v>48.75</v>
      </c>
      <c r="AI69" s="133">
        <v>48.75</v>
      </c>
      <c r="AJ69" s="133"/>
      <c r="AK69" s="256">
        <f t="shared" si="10"/>
        <v>4.0625</v>
      </c>
      <c r="AL69" s="186"/>
    </row>
    <row r="70" spans="1:38" s="134" customFormat="1" ht="30">
      <c r="A70" s="177">
        <f t="shared" si="11"/>
        <v>65</v>
      </c>
      <c r="B70" s="183" t="s">
        <v>96</v>
      </c>
      <c r="C70" s="183" t="s">
        <v>34</v>
      </c>
      <c r="D70" s="177">
        <v>17</v>
      </c>
      <c r="E70" s="177"/>
      <c r="F70" s="177">
        <f>'[5]Реестр УК новый'!$G$211</f>
        <v>8</v>
      </c>
      <c r="G70" s="133">
        <f>SUM(H70:I70)</f>
        <v>21.33</v>
      </c>
      <c r="H70" s="133">
        <v>21.33</v>
      </c>
      <c r="I70" s="133"/>
      <c r="J70" s="133">
        <f>SUM(K70:L70)</f>
        <v>27.15</v>
      </c>
      <c r="K70" s="133">
        <v>27.15</v>
      </c>
      <c r="L70" s="133"/>
      <c r="M70" s="133">
        <f>SUM(N70:O70)</f>
        <v>27.15</v>
      </c>
      <c r="N70" s="133">
        <v>27.15</v>
      </c>
      <c r="O70" s="133"/>
      <c r="P70" s="133">
        <f>SUM(Q70:R70)</f>
        <v>26.54</v>
      </c>
      <c r="Q70" s="133">
        <v>26.54</v>
      </c>
      <c r="R70" s="133"/>
      <c r="S70" s="133">
        <f>SUM(T70:U70)</f>
        <v>28.67</v>
      </c>
      <c r="T70" s="133">
        <v>28.67</v>
      </c>
      <c r="U70" s="133"/>
      <c r="V70" s="133">
        <f aca="true" t="shared" si="18" ref="V70:V75">SUM(W70:X70)</f>
        <v>32.16</v>
      </c>
      <c r="W70" s="133">
        <v>32.16</v>
      </c>
      <c r="X70" s="133">
        <v>0</v>
      </c>
      <c r="Y70" s="133">
        <f t="shared" si="6"/>
        <v>33.55</v>
      </c>
      <c r="Z70" s="133">
        <v>33.55</v>
      </c>
      <c r="AA70" s="133"/>
      <c r="AB70" s="133">
        <f t="shared" si="7"/>
        <v>33.55</v>
      </c>
      <c r="AC70" s="133">
        <v>33.55</v>
      </c>
      <c r="AD70" s="133"/>
      <c r="AE70" s="133">
        <f t="shared" si="8"/>
        <v>36.16</v>
      </c>
      <c r="AF70" s="133">
        <v>36.16</v>
      </c>
      <c r="AG70" s="133"/>
      <c r="AH70" s="133">
        <f t="shared" si="9"/>
        <v>35.96</v>
      </c>
      <c r="AI70" s="133">
        <v>35.96</v>
      </c>
      <c r="AJ70" s="133"/>
      <c r="AK70" s="256">
        <f t="shared" si="10"/>
        <v>4.495</v>
      </c>
      <c r="AL70" s="186"/>
    </row>
    <row r="71" spans="1:38" s="134" customFormat="1" ht="30">
      <c r="A71" s="177">
        <f t="shared" si="11"/>
        <v>66</v>
      </c>
      <c r="B71" s="183" t="s">
        <v>96</v>
      </c>
      <c r="C71" s="183" t="s">
        <v>35</v>
      </c>
      <c r="D71" s="177">
        <v>16</v>
      </c>
      <c r="E71" s="177"/>
      <c r="F71" s="177">
        <f>'[5]Реестр УК новый'!$G$246</f>
        <v>12</v>
      </c>
      <c r="G71" s="133">
        <f>SUM(H71:I71)</f>
        <v>15.42</v>
      </c>
      <c r="H71" s="133">
        <v>15.42</v>
      </c>
      <c r="I71" s="133"/>
      <c r="J71" s="133">
        <f>SUM(K71:L71)</f>
        <v>16.42</v>
      </c>
      <c r="K71" s="133">
        <v>16.42</v>
      </c>
      <c r="L71" s="133"/>
      <c r="M71" s="133">
        <f>SUM(N71:O71)</f>
        <v>16.42</v>
      </c>
      <c r="N71" s="133">
        <v>16.42</v>
      </c>
      <c r="O71" s="133"/>
      <c r="P71" s="133">
        <f>SUM(Q71:R71)</f>
        <v>19.44</v>
      </c>
      <c r="Q71" s="133">
        <v>19.44</v>
      </c>
      <c r="R71" s="133"/>
      <c r="S71" s="133">
        <f>SUM(T71:U71)</f>
        <v>22.1</v>
      </c>
      <c r="T71" s="133">
        <v>22.1</v>
      </c>
      <c r="U71" s="133"/>
      <c r="V71" s="133">
        <f t="shared" si="18"/>
        <v>23.49</v>
      </c>
      <c r="W71" s="133">
        <v>23.49</v>
      </c>
      <c r="X71" s="133">
        <v>0</v>
      </c>
      <c r="Y71" s="133">
        <f>Z71+AA71</f>
        <v>24.55</v>
      </c>
      <c r="Z71" s="133">
        <v>24.55</v>
      </c>
      <c r="AA71" s="133"/>
      <c r="AB71" s="133">
        <f>AC71+AD71</f>
        <v>24.55</v>
      </c>
      <c r="AC71" s="133">
        <v>24.55</v>
      </c>
      <c r="AD71" s="133"/>
      <c r="AE71" s="133">
        <f>AF71+AG71</f>
        <v>26.87</v>
      </c>
      <c r="AF71" s="133">
        <v>26.87</v>
      </c>
      <c r="AG71" s="133"/>
      <c r="AH71" s="133">
        <f>AI71+AJ71</f>
        <v>25.78</v>
      </c>
      <c r="AI71" s="133">
        <v>25.78</v>
      </c>
      <c r="AJ71" s="133"/>
      <c r="AK71" s="256">
        <f>AH71/F71</f>
        <v>2.1483333333333334</v>
      </c>
      <c r="AL71" s="186"/>
    </row>
    <row r="72" spans="1:38" s="134" customFormat="1" ht="30">
      <c r="A72" s="177">
        <f>A71+1</f>
        <v>67</v>
      </c>
      <c r="B72" s="183" t="s">
        <v>96</v>
      </c>
      <c r="C72" s="183" t="s">
        <v>34</v>
      </c>
      <c r="D72" s="177">
        <v>13</v>
      </c>
      <c r="E72" s="177"/>
      <c r="F72" s="177">
        <f>'[5]Реестр УК новый'!$G$209</f>
        <v>12</v>
      </c>
      <c r="G72" s="133">
        <f>SUM(H72:I72)</f>
        <v>9.17</v>
      </c>
      <c r="H72" s="133">
        <v>9.17</v>
      </c>
      <c r="I72" s="133"/>
      <c r="J72" s="133">
        <f>SUM(K72:L72)</f>
        <v>10.15</v>
      </c>
      <c r="K72" s="133">
        <v>10.15</v>
      </c>
      <c r="L72" s="133"/>
      <c r="M72" s="133">
        <f>SUM(N72:O72)</f>
        <v>10.15</v>
      </c>
      <c r="N72" s="133">
        <v>10.15</v>
      </c>
      <c r="O72" s="133"/>
      <c r="P72" s="133">
        <f>SUM(Q72:R72)</f>
        <v>18.58</v>
      </c>
      <c r="Q72" s="133">
        <v>18.58</v>
      </c>
      <c r="R72" s="133"/>
      <c r="S72" s="133">
        <f>SUM(T72:U72)</f>
        <v>19.67</v>
      </c>
      <c r="T72" s="133">
        <v>19.67</v>
      </c>
      <c r="U72" s="133"/>
      <c r="V72" s="133">
        <f t="shared" si="18"/>
        <v>22.64</v>
      </c>
      <c r="W72" s="133">
        <v>22.64</v>
      </c>
      <c r="X72" s="133">
        <v>0</v>
      </c>
      <c r="Y72" s="133">
        <f>Z72+AA72</f>
        <v>21.99</v>
      </c>
      <c r="Z72" s="133">
        <v>21.99</v>
      </c>
      <c r="AA72" s="133"/>
      <c r="AB72" s="133">
        <f>AC72+AD72</f>
        <v>21.99</v>
      </c>
      <c r="AC72" s="133">
        <v>21.99</v>
      </c>
      <c r="AD72" s="133"/>
      <c r="AE72" s="133">
        <f>AF72+AG72</f>
        <v>22.14</v>
      </c>
      <c r="AF72" s="133">
        <v>22.14</v>
      </c>
      <c r="AG72" s="133"/>
      <c r="AH72" s="133">
        <f>AI72+AJ72</f>
        <v>23.9</v>
      </c>
      <c r="AI72" s="133">
        <v>23.9</v>
      </c>
      <c r="AJ72" s="133"/>
      <c r="AK72" s="256">
        <f>AH72/F72</f>
        <v>1.9916666666666665</v>
      </c>
      <c r="AL72" s="186"/>
    </row>
    <row r="73" spans="1:38" s="134" customFormat="1" ht="30">
      <c r="A73" s="177">
        <f>A72+1</f>
        <v>68</v>
      </c>
      <c r="B73" s="183" t="s">
        <v>96</v>
      </c>
      <c r="C73" s="183" t="s">
        <v>34</v>
      </c>
      <c r="D73" s="177">
        <v>30</v>
      </c>
      <c r="E73" s="177"/>
      <c r="F73" s="177">
        <v>8</v>
      </c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>
        <f t="shared" si="18"/>
        <v>21.73</v>
      </c>
      <c r="W73" s="133">
        <v>21.73</v>
      </c>
      <c r="X73" s="133">
        <v>0</v>
      </c>
      <c r="Y73" s="133">
        <f>Z73+AA73</f>
        <v>20.44</v>
      </c>
      <c r="Z73" s="133">
        <v>20.44</v>
      </c>
      <c r="AA73" s="133"/>
      <c r="AB73" s="133">
        <f>AC73+AD73</f>
        <v>20.44</v>
      </c>
      <c r="AC73" s="133">
        <v>20.44</v>
      </c>
      <c r="AD73" s="133"/>
      <c r="AE73" s="133">
        <f>AF73+AG73</f>
        <v>22.48</v>
      </c>
      <c r="AF73" s="133">
        <v>22.48</v>
      </c>
      <c r="AG73" s="133"/>
      <c r="AH73" s="133">
        <f>AI73+AJ73</f>
        <v>24.08</v>
      </c>
      <c r="AI73" s="133">
        <v>24.08</v>
      </c>
      <c r="AJ73" s="133"/>
      <c r="AK73" s="256">
        <f>AH73/F73</f>
        <v>3.01</v>
      </c>
      <c r="AL73" s="186"/>
    </row>
    <row r="74" spans="1:38" s="134" customFormat="1" ht="30">
      <c r="A74" s="177">
        <f>A73+1</f>
        <v>69</v>
      </c>
      <c r="B74" s="183" t="s">
        <v>96</v>
      </c>
      <c r="C74" s="183" t="s">
        <v>79</v>
      </c>
      <c r="D74" s="177">
        <v>30</v>
      </c>
      <c r="E74" s="177"/>
      <c r="F74" s="177">
        <f>'[5]Реестр УК новый'!$G$363</f>
        <v>12</v>
      </c>
      <c r="G74" s="133">
        <f>SUM(H74:I74)</f>
        <v>10.32</v>
      </c>
      <c r="H74" s="133">
        <v>10.32</v>
      </c>
      <c r="I74" s="188"/>
      <c r="J74" s="133">
        <f>SUM(K74:L74)</f>
        <v>15.69</v>
      </c>
      <c r="K74" s="133">
        <v>15.69</v>
      </c>
      <c r="L74" s="188"/>
      <c r="M74" s="133">
        <f>SUM(N74:O74)</f>
        <v>15.69</v>
      </c>
      <c r="N74" s="133">
        <v>15.69</v>
      </c>
      <c r="O74" s="188"/>
      <c r="P74" s="133">
        <f>SUM(Q74:R74)</f>
        <v>15.78</v>
      </c>
      <c r="Q74" s="133">
        <v>15.78</v>
      </c>
      <c r="R74" s="188"/>
      <c r="S74" s="133">
        <f>SUM(T74:U74)</f>
        <v>16.7</v>
      </c>
      <c r="T74" s="133">
        <v>16.7</v>
      </c>
      <c r="U74" s="188"/>
      <c r="V74" s="133">
        <f t="shared" si="18"/>
        <v>17.98</v>
      </c>
      <c r="W74" s="133">
        <v>17.98</v>
      </c>
      <c r="X74" s="188">
        <v>0</v>
      </c>
      <c r="Y74" s="133">
        <f>Z74+AA74</f>
        <v>16.5</v>
      </c>
      <c r="Z74" s="133">
        <v>16.5</v>
      </c>
      <c r="AA74" s="133"/>
      <c r="AB74" s="133">
        <f>AC74+AD74</f>
        <v>16.5</v>
      </c>
      <c r="AC74" s="133">
        <v>16.5</v>
      </c>
      <c r="AD74" s="133"/>
      <c r="AE74" s="133">
        <f>AF74+AG74</f>
        <v>25.78</v>
      </c>
      <c r="AF74" s="133">
        <v>25.78</v>
      </c>
      <c r="AG74" s="133"/>
      <c r="AH74" s="133">
        <f>AI74+AJ74</f>
        <v>24.18</v>
      </c>
      <c r="AI74" s="133">
        <v>24.18</v>
      </c>
      <c r="AJ74" s="133"/>
      <c r="AK74" s="256">
        <f>AH74/F74</f>
        <v>2.015</v>
      </c>
      <c r="AL74" s="186"/>
    </row>
    <row r="75" spans="1:38" s="134" customFormat="1" ht="30">
      <c r="A75" s="177">
        <f>A74+1</f>
        <v>70</v>
      </c>
      <c r="B75" s="183" t="s">
        <v>96</v>
      </c>
      <c r="C75" s="184" t="s">
        <v>66</v>
      </c>
      <c r="D75" s="185">
        <v>5</v>
      </c>
      <c r="E75" s="177"/>
      <c r="F75" s="177">
        <f>'[5]Реестр УК новый'!$G$104</f>
        <v>12</v>
      </c>
      <c r="G75" s="133">
        <f>SUM(H75:I75)</f>
        <v>10.06</v>
      </c>
      <c r="H75" s="133">
        <v>0.92</v>
      </c>
      <c r="I75" s="188">
        <v>9.14</v>
      </c>
      <c r="J75" s="133">
        <f>SUM(K75:L75)</f>
        <v>9.79</v>
      </c>
      <c r="K75" s="133">
        <v>1.26</v>
      </c>
      <c r="L75" s="188">
        <v>8.53</v>
      </c>
      <c r="M75" s="133">
        <f>SUM(N75:O75)</f>
        <v>9.79</v>
      </c>
      <c r="N75" s="133">
        <v>1.26</v>
      </c>
      <c r="O75" s="188">
        <v>8.53</v>
      </c>
      <c r="P75" s="133">
        <f>SUM(Q75:R75)</f>
        <v>6.859999999999999</v>
      </c>
      <c r="Q75" s="133">
        <v>1.22</v>
      </c>
      <c r="R75" s="188">
        <v>5.64</v>
      </c>
      <c r="S75" s="133">
        <f>SUM(T75:U75)</f>
        <v>5.91</v>
      </c>
      <c r="T75" s="133">
        <v>1.12</v>
      </c>
      <c r="U75" s="188">
        <v>4.79</v>
      </c>
      <c r="V75" s="133">
        <f t="shared" si="18"/>
        <v>5.880000000000001</v>
      </c>
      <c r="W75" s="133">
        <v>1.69</v>
      </c>
      <c r="X75" s="188">
        <v>4.19</v>
      </c>
      <c r="Y75" s="133">
        <f>Z75+AA75</f>
        <v>5.58</v>
      </c>
      <c r="Z75" s="133">
        <v>1.59</v>
      </c>
      <c r="AA75" s="133">
        <v>3.99</v>
      </c>
      <c r="AB75" s="133">
        <f>AC75+AD75</f>
        <v>5.58</v>
      </c>
      <c r="AC75" s="133">
        <v>1.59</v>
      </c>
      <c r="AD75" s="133">
        <v>3.99</v>
      </c>
      <c r="AE75" s="133">
        <f>AF75+AG75</f>
        <v>5.21</v>
      </c>
      <c r="AF75" s="133">
        <v>2.43</v>
      </c>
      <c r="AG75" s="133">
        <v>2.78</v>
      </c>
      <c r="AH75" s="133">
        <f>AI75+AJ75</f>
        <v>4.7</v>
      </c>
      <c r="AI75" s="133">
        <v>2.56</v>
      </c>
      <c r="AJ75" s="133">
        <v>2.14</v>
      </c>
      <c r="AK75" s="256">
        <f>AH75/F75</f>
        <v>0.39166666666666666</v>
      </c>
      <c r="AL75" s="186"/>
    </row>
    <row r="76" spans="1:38" ht="15">
      <c r="A76" s="118"/>
      <c r="B76" s="189" t="s">
        <v>8</v>
      </c>
      <c r="C76" s="167"/>
      <c r="D76" s="118"/>
      <c r="E76" s="118"/>
      <c r="F76" s="139">
        <f>SUM(F6:F75)</f>
        <v>927</v>
      </c>
      <c r="G76" s="151">
        <f aca="true" t="shared" si="19" ref="G76:L76">SUM(G6:G75)</f>
        <v>5118.900000000001</v>
      </c>
      <c r="H76" s="151">
        <f t="shared" si="19"/>
        <v>3277.860000000001</v>
      </c>
      <c r="I76" s="151">
        <f t="shared" si="19"/>
        <v>1841.0400000000002</v>
      </c>
      <c r="J76" s="151">
        <f t="shared" si="19"/>
        <v>5396.8</v>
      </c>
      <c r="K76" s="151">
        <f t="shared" si="19"/>
        <v>3584.86</v>
      </c>
      <c r="L76" s="151">
        <f t="shared" si="19"/>
        <v>1811.94</v>
      </c>
      <c r="M76" s="151">
        <f aca="true" t="shared" si="20" ref="M76:R76">SUM(M6:M75)</f>
        <v>5396.8</v>
      </c>
      <c r="N76" s="151">
        <f t="shared" si="20"/>
        <v>3584.86</v>
      </c>
      <c r="O76" s="151">
        <f t="shared" si="20"/>
        <v>1811.94</v>
      </c>
      <c r="P76" s="151">
        <f t="shared" si="20"/>
        <v>5842.58</v>
      </c>
      <c r="Q76" s="151">
        <f t="shared" si="20"/>
        <v>4583.23</v>
      </c>
      <c r="R76" s="151">
        <f t="shared" si="20"/>
        <v>1259.35</v>
      </c>
      <c r="S76" s="151">
        <f aca="true" t="shared" si="21" ref="S76:AD76">SUM(S6:S75)</f>
        <v>5999.94</v>
      </c>
      <c r="T76" s="151">
        <f t="shared" si="21"/>
        <v>4777.199999999998</v>
      </c>
      <c r="U76" s="151">
        <f t="shared" si="21"/>
        <v>1222.74</v>
      </c>
      <c r="V76" s="151">
        <f t="shared" si="21"/>
        <v>6193.4699999999975</v>
      </c>
      <c r="W76" s="151">
        <f t="shared" si="21"/>
        <v>5028.179999999997</v>
      </c>
      <c r="X76" s="151">
        <f t="shared" si="21"/>
        <v>1165.2900000000002</v>
      </c>
      <c r="Y76" s="151">
        <f>SUM(Y6:Y75)</f>
        <v>6132.610000000001</v>
      </c>
      <c r="Z76" s="151">
        <f>SUM(Z6:Z75)</f>
        <v>5014.6900000000005</v>
      </c>
      <c r="AA76" s="151">
        <f>SUM(AA6:AA75)</f>
        <v>1117.92</v>
      </c>
      <c r="AB76" s="151">
        <f t="shared" si="21"/>
        <v>6132.610000000001</v>
      </c>
      <c r="AC76" s="151">
        <f t="shared" si="21"/>
        <v>5014.6900000000005</v>
      </c>
      <c r="AD76" s="151">
        <f t="shared" si="21"/>
        <v>1117.92</v>
      </c>
      <c r="AE76" s="151">
        <f aca="true" t="shared" si="22" ref="AE76:AJ76">SUM(AE6:AE75)</f>
        <v>6533.6699999999955</v>
      </c>
      <c r="AF76" s="151">
        <f t="shared" si="22"/>
        <v>5475.749999999997</v>
      </c>
      <c r="AG76" s="151">
        <f t="shared" si="22"/>
        <v>1057.92</v>
      </c>
      <c r="AH76" s="151">
        <f t="shared" si="22"/>
        <v>6506.790000000002</v>
      </c>
      <c r="AI76" s="151">
        <f t="shared" si="22"/>
        <v>5463.110000000002</v>
      </c>
      <c r="AJ76" s="151">
        <f t="shared" si="22"/>
        <v>1043.6799999999998</v>
      </c>
      <c r="AK76" s="225"/>
      <c r="AL76" s="182"/>
    </row>
    <row r="78" ht="15">
      <c r="B78" s="180" t="s">
        <v>136</v>
      </c>
    </row>
  </sheetData>
  <sheetProtection/>
  <mergeCells count="39">
    <mergeCell ref="A3:A5"/>
    <mergeCell ref="B3:B5"/>
    <mergeCell ref="C3:E3"/>
    <mergeCell ref="J3:L3"/>
    <mergeCell ref="C4:C5"/>
    <mergeCell ref="H4:I4"/>
    <mergeCell ref="E4:E5"/>
    <mergeCell ref="D4:D5"/>
    <mergeCell ref="K4:L4"/>
    <mergeCell ref="F3:F5"/>
    <mergeCell ref="N4:O4"/>
    <mergeCell ref="S3:U3"/>
    <mergeCell ref="AB3:AD3"/>
    <mergeCell ref="AB4:AB5"/>
    <mergeCell ref="AC4:AD4"/>
    <mergeCell ref="W4:X4"/>
    <mergeCell ref="T4:U4"/>
    <mergeCell ref="P3:R3"/>
    <mergeCell ref="P4:P5"/>
    <mergeCell ref="Q4:R4"/>
    <mergeCell ref="B1:AK1"/>
    <mergeCell ref="AK3:AK5"/>
    <mergeCell ref="J4:J5"/>
    <mergeCell ref="M3:O3"/>
    <mergeCell ref="M4:M5"/>
    <mergeCell ref="G3:I3"/>
    <mergeCell ref="Y3:AA3"/>
    <mergeCell ref="Y4:Y5"/>
    <mergeCell ref="Z4:AA4"/>
    <mergeCell ref="G4:G5"/>
    <mergeCell ref="AH3:AJ3"/>
    <mergeCell ref="AH4:AH5"/>
    <mergeCell ref="AI4:AJ4"/>
    <mergeCell ref="S4:S5"/>
    <mergeCell ref="V3:X3"/>
    <mergeCell ref="V4:V5"/>
    <mergeCell ref="AE3:AG3"/>
    <mergeCell ref="AE4:AE5"/>
    <mergeCell ref="AF4:A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Ekonom6</dc:creator>
  <cp:keywords/>
  <dc:description/>
  <cp:lastModifiedBy>Ekonom6</cp:lastModifiedBy>
  <cp:lastPrinted>2020-01-10T09:09:03Z</cp:lastPrinted>
  <dcterms:created xsi:type="dcterms:W3CDTF">2018-08-07T12:00:09Z</dcterms:created>
  <dcterms:modified xsi:type="dcterms:W3CDTF">2020-10-29T14:15:39Z</dcterms:modified>
  <cp:category/>
  <cp:version/>
  <cp:contentType/>
  <cp:contentStatus/>
</cp:coreProperties>
</file>