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activeTab="0"/>
  </bookViews>
  <sheets>
    <sheet name="прил 1-реш" sheetId="1" r:id="rId1"/>
    <sheet name="прил 2-реш" sheetId="2" r:id="rId2"/>
    <sheet name="прил 3-реш" sheetId="3" r:id="rId3"/>
    <sheet name="прил4-реш" sheetId="4" r:id="rId4"/>
    <sheet name="прил5-реш" sheetId="5" r:id="rId5"/>
    <sheet name="прил6-реш" sheetId="6" r:id="rId6"/>
  </sheets>
  <definedNames>
    <definedName name="_xlnm.Print_Titles" localSheetId="2">'прил 3-реш'!$8:$8</definedName>
    <definedName name="_xlnm.Print_Area" localSheetId="2">'прил 3-реш'!$A$1:$G$471</definedName>
  </definedNames>
  <calcPr fullCalcOnLoad="1"/>
</workbook>
</file>

<file path=xl/sharedStrings.xml><?xml version="1.0" encoding="utf-8"?>
<sst xmlns="http://schemas.openxmlformats.org/spreadsheetml/2006/main" count="2954" uniqueCount="766">
  <si>
    <t>Денежные взыскания (штрафы) за нарушения законодательства Российской Федерации о промышленной безопасности</t>
  </si>
  <si>
    <t>000 1 16 70010000 0000 140</t>
  </si>
  <si>
    <t>000 1 16 700100 01 0000 140</t>
  </si>
  <si>
    <t>000 1 16 700100 01 6000 140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</si>
  <si>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</si>
  <si>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000 1 16 90040000 0000 140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</si>
  <si>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</si>
  <si>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</si>
  <si>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000 1 17 05040 04 5000 180</t>
  </si>
  <si>
    <t>000 2 02 02077 00 0000 151</t>
  </si>
  <si>
    <t>000 2 02 02077 04 0000 151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</si>
  <si>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</si>
  <si>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</si>
  <si>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000 2 02 02077 04 0005 151</t>
  </si>
  <si>
    <t>000 2 02 02077 04 0008 151</t>
  </si>
  <si>
    <t>000 2 02 02077 04 0010 151</t>
  </si>
  <si>
    <t>000 2 02 02077 04 0012 151</t>
  </si>
  <si>
    <t>000 2 02 02077 04 0013 151</t>
  </si>
  <si>
    <t>000 2 02 02077 04 0014 151</t>
  </si>
  <si>
    <t>Субсидии, предусмотренные подпрограммой "Обеспечение населения Ненецкого автономного округа чистой водой"  государственной программы "Обеспечение доступным и комфортным жильём и коммунальными услугами граждан Ненецкого автономного округа" (за счет средств окружного бюджета)</t>
  </si>
  <si>
    <t>Субсидии, предусмотренные подпрограммой "Строительство (приобретение) жилых помещений в целях  предоставления гражданам по договорам социального найма и договорам найма специализированного жилого помещения" государственной программы "Обеспечение доступным и комфортным жильём и коммунальными услугами граждан Ненецкого автономного округа" (за счет  средств окружного бюджета)</t>
  </si>
  <si>
    <t>Субсидии, предусмотренные подпрограммой "Обеспечение земельных участков коммунальной и транспортной инфраструктурами в целях жилищного строительства" государственной программы "Обеспечение доступным и комфортным жильём и коммунальными услугами граждан Ненецкого автономного округа"  (за счет  средств окружного бюджета)</t>
  </si>
  <si>
    <t>Субсидии, предусмотренные подпрограммой "Развитие сети автомобильных дорог местного значения, улично-дорожной сети и инженерно-транспортных сооружений" государственной программы Ненецкого автономного округа "Развитие транспортной системы Ненецкого автономного округа" (за счёт средств окружного бюджета)</t>
  </si>
  <si>
    <t>Субсидии, предусмотренные  государственной программой Ненецкого автономного округа "Энергоэффективность и развитие энергетики в Ненецком автономном округе" (за счёт средств окружного бюджета)</t>
  </si>
  <si>
    <t>Субсидии, предусмотренные подпрограммой "Создание современных условий для получения общедоступного качественного образования в Ненецком Автономном округе" государственной программы Ненецкого автономного округа "Развитие образования в Ненецком автономном округе" (за счёт средств окружного бюджета)</t>
  </si>
  <si>
    <t>Субсидии на   подготовку объектов коммунального хозяйства к работе в осенне-зимний период  (за счет средств окружного бюджета)</t>
  </si>
  <si>
    <t>Муниципальная программа муниципального образования "Городской округ "Город Нарьян-Мар" "Развитие транспортной системы"</t>
  </si>
  <si>
    <t>795 82 00</t>
  </si>
  <si>
    <t>Капитальные вложения в объекты недвижимого имущества государственной (муниципальной) собственности</t>
  </si>
  <si>
    <t>400</t>
  </si>
  <si>
    <t>Субсидия на софинансирование расходных обязательств городского поселения, городского округа в части дорожной деятельности и благоустройства территорий</t>
  </si>
  <si>
    <t>521 01 25</t>
  </si>
  <si>
    <t>521 01 95</t>
  </si>
  <si>
    <t>Государственные программы Ненецкого автономного округа</t>
  </si>
  <si>
    <t>525 00 00</t>
  </si>
  <si>
    <t>Государственная программа Ненецкого автономного округа "Обеспечение доступным и комфортным жильем и коммунальными услугами граждан Ненецкого автономного округа"</t>
  </si>
  <si>
    <t>525 80 00</t>
  </si>
  <si>
    <t>Подпрограмма "Обеспечение земельных участков коммунальной и транспортной инфраструктурами в целях жилищного строительства"</t>
  </si>
  <si>
    <t>525 80 03</t>
  </si>
  <si>
    <t>525 80 23</t>
  </si>
  <si>
    <t>Государственная программа Ненецкого автономного округа "Развитие транспортной системы Ненецкого автономного округа"</t>
  </si>
  <si>
    <t>525 82 00</t>
  </si>
  <si>
    <t>Подпрограмма "Развитие сети автомобильных дорог местного значения, улично-дорожной сети и дорожных сооружений "</t>
  </si>
  <si>
    <t>525 82 01</t>
  </si>
  <si>
    <t>525 82 91</t>
  </si>
  <si>
    <t>Муниципальная программа муниципального образования "Городской округ "Город Нарьян-Мар" "Благоустройство"</t>
  </si>
  <si>
    <t>795 01 00</t>
  </si>
  <si>
    <t xml:space="preserve">Обеспечение неисполненных расходных обязательств по состоянию на 01.01.2014 по муниципальным контрактам, заключенным в рамках долгосрочных целевых программ </t>
  </si>
  <si>
    <t>797 00 00</t>
  </si>
  <si>
    <t>797 52 00</t>
  </si>
  <si>
    <t>Обеспечение транспортной инфраструктурой территории индивидуальной жилой застройки "Старый аэропорт" в г. Нарьян-Маре</t>
  </si>
  <si>
    <t>797 52 10</t>
  </si>
  <si>
    <t>797 52 11</t>
  </si>
  <si>
    <t>797 52 12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</si>
  <si>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</si>
  <si>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</si>
  <si>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</si>
  <si>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</si>
  <si>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Обеспечение неисполненных расходных обязательств по состоянию на 01.01.2014 по муниципальным контрактам, заключенным в рамках ДЦП "Развитие городского округа "Город Нарьян-Мар" на 2009-2013 годы"</t>
  </si>
  <si>
    <t>797 55 00</t>
  </si>
  <si>
    <t>Внесение изменений в генеральный план города Нарьян-Мара</t>
  </si>
  <si>
    <t xml:space="preserve">797 55 10 </t>
  </si>
  <si>
    <t>797 55 10</t>
  </si>
  <si>
    <t>797 55 11</t>
  </si>
  <si>
    <t>797 55 12</t>
  </si>
  <si>
    <t>Разработка местных нормативов градостроительного проектирования для г. Нарьян-Мара</t>
  </si>
  <si>
    <t>797 55 20</t>
  </si>
  <si>
    <t>Субсидии, предусмотренные подпрограммой "Развитие торговли" государственной программы Ненецкого автономного округа "Развитие сельского хозяйства и регулирование рынка сельскохозяйственной продукции, сырья и продовольствия в Ненецком автономном округе" (за счёт средств окружного бюджета)</t>
  </si>
  <si>
    <t>Субсидии на софинансирование расходных обязательств городских поселений в части дорожной деятельности и благоустройства территорий (за счет средств окружного бюджета)</t>
  </si>
  <si>
    <t>000 2 02 03024 04 0007 151</t>
  </si>
  <si>
    <t>000 2 02 03024 04 0008 151</t>
  </si>
  <si>
    <t>Субвенция на осуществление органами местного самоуправления отдельных государственных полномочий субъекта Российской Федерации по осуществлению компенсационной социальной выплаты родителю или иному законному представителю, совместно проживающему и фактически воспитывающему ребёнка на дому  (за счет средств окружного бюджета)</t>
  </si>
  <si>
    <t>Субвенция на осуществление органами местного самоуправления отдельных государственных полномочий субъекта Российской Федерации на социальную поддержку граждан пожилого возраста, которым присвоено звание "Ветеран труда" и (или) "Ветеран труда Ненецкого автономного округа" в виде бесплатной подписки на общественно-политическую газету Ненецкого автономного округа  "Няръяна вындер" (за счет средств окружного бюджета)</t>
  </si>
  <si>
    <t>Субвенция на осуществление органами местного самоуправления отдельных государственных полномочий субъекта Российской Федерации на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 (за счет средств окружного бюджета)</t>
  </si>
  <si>
    <t>Субвенция на осуществление органами местного самоуправления отдельных государственных полномочий субъекта Российской Федерации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(за счет средств окружного бюджета)</t>
  </si>
  <si>
    <t>000 1 16 00000 00 0000 000</t>
  </si>
  <si>
    <t>000 2 00 00000 00 0000 000</t>
  </si>
  <si>
    <t>000 1 12 00000 00 0000 000</t>
  </si>
  <si>
    <t>Единый налог на вмененный доход для отдельных видов деятельности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</si>
  <si>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</si>
  <si>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</si>
  <si>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</si>
  <si>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Всего доходов</t>
  </si>
  <si>
    <t xml:space="preserve"> 000 1 06 01000 00 0000 110</t>
  </si>
  <si>
    <t xml:space="preserve"> 000 1 06 06000 00 0000 110  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</si>
  <si>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</si>
  <si>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</si>
  <si>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</si>
  <si>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</si>
  <si>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</si>
  <si>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000 1 01 02020 01 0000 110</t>
  </si>
  <si>
    <t>000 1 01 02020 01 1000 110</t>
  </si>
  <si>
    <t>000 1 01 02020 01 2000 110</t>
  </si>
  <si>
    <t>000 1 01 02020 01 3000 110</t>
  </si>
  <si>
    <t>000 1 01 02030 01 3000 110</t>
  </si>
  <si>
    <t>000 1 05 02010 02 4000 110</t>
  </si>
  <si>
    <t>000 1 09 04052 04 0000 110</t>
  </si>
  <si>
    <t>000 1 09 04052 04 1000 110</t>
  </si>
  <si>
    <t>000 1 09 04052 04 2000 110</t>
  </si>
  <si>
    <t>000 1 09 04000 00 0000 110</t>
  </si>
  <si>
    <t>000 1 11 09000 00 0000 120</t>
  </si>
  <si>
    <t>000 1 11 09040 00 0000 120</t>
  </si>
  <si>
    <t>000 1 17 01000 00 0000 180</t>
  </si>
  <si>
    <t>Невыясненные поступления</t>
  </si>
  <si>
    <t>000 1 17 05000 00 0000 180</t>
  </si>
  <si>
    <t xml:space="preserve"> Прочие субсидии </t>
  </si>
  <si>
    <t>000 2 02 03024 00 0000 151</t>
  </si>
  <si>
    <t>Возврат остатков субсидий, субвенций и иных межбюджетных трансфертов, имеющих целевое назначение, прошлых лет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</si>
  <si>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</si>
  <si>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</si>
  <si>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Центральный аппарат </t>
  </si>
  <si>
    <t>Резервные фонды местных администраций</t>
  </si>
  <si>
    <t>Мероприятия по землеустройству и землепользованию</t>
  </si>
  <si>
    <t>033 01 05 02 01 04 0000 610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</si>
  <si>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</si>
  <si>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Долевое участие в строительстве жилых помещений </t>
  </si>
  <si>
    <t>000 1 01 02010 01 2000 110</t>
  </si>
  <si>
    <t>000 1 01 02010 01 3000 110</t>
  </si>
  <si>
    <t>000 1 05 02010 02 1000 110</t>
  </si>
  <si>
    <t>000 1 05 02010 02 2000 110</t>
  </si>
  <si>
    <t>000 1 05 02010 02 3000 110</t>
  </si>
  <si>
    <t>000 1 05 02020 02 1000 110</t>
  </si>
  <si>
    <t>000 1 05 02020 02 2000 110</t>
  </si>
  <si>
    <t>000 1 05 02020 02 3000 110</t>
  </si>
  <si>
    <t>000 1 05 03010 01 1000 110</t>
  </si>
  <si>
    <t>000 1 05 03010 01 2000 110</t>
  </si>
  <si>
    <t>000 1 16 25000 00 0000 140</t>
  </si>
  <si>
    <t>Прочие межбюджетные трансферты, передаваемые бюджетам</t>
  </si>
  <si>
    <t>000   2 02 04999 00 0000 151</t>
  </si>
  <si>
    <t>Прочие межбюджетные трансферты, передаваемые бюджетам городских округов</t>
  </si>
  <si>
    <t xml:space="preserve">000   2 02 04999 04 0000 151 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</si>
  <si>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</si>
  <si>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использования имущества , находящегося в государственной и муниципальной собственности</t>
  </si>
  <si>
    <t xml:space="preserve">000 1 11 05000 00 0000 120 </t>
  </si>
  <si>
    <t>000 1 11 05030 00 0000 120</t>
  </si>
  <si>
    <t>000 1 12 0100 01 0000 120</t>
  </si>
  <si>
    <t>000 2 02 02999 00 0000 151</t>
  </si>
  <si>
    <t>000 2 02 02999 04 0000 151</t>
  </si>
  <si>
    <t>000 2 02 03029 00 0000 151</t>
  </si>
  <si>
    <t xml:space="preserve">Наименование </t>
  </si>
  <si>
    <t>и подразделам классификации расходов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</si>
  <si>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</si>
  <si>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</si>
  <si>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</si>
  <si>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</si>
  <si>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033 01 02 00 00 04 0000 710</t>
  </si>
  <si>
    <t>13</t>
  </si>
  <si>
    <t xml:space="preserve">12 </t>
  </si>
  <si>
    <t>002 84 00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</si>
  <si>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</si>
  <si>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000 1 16 90000 00 0000 140</t>
  </si>
  <si>
    <t>000 1 16 900400 04 0000 140</t>
  </si>
  <si>
    <t xml:space="preserve">Прочие неналоговые доходы </t>
  </si>
  <si>
    <t>000 2 02 01001 04 0000 151</t>
  </si>
  <si>
    <t xml:space="preserve"> 000 2 02 02000 00 0000 151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</si>
  <si>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</si>
  <si>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</si>
  <si>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</si>
  <si>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иные виды негативного воздействия на окружающую среду</t>
  </si>
  <si>
    <t>000 1 05 03010 01 0000 110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</si>
  <si>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</si>
  <si>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</si>
  <si>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000 1 08 07170 01 1000 110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</si>
  <si>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</si>
  <si>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</si>
  <si>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Субвенция на осуществление органами местного самоуправления отдельных государственных полномочий субъекта Российской Федерации в сфере административных правонарушений  (за счет средств окружного бюджета)</t>
  </si>
  <si>
    <t>795 00 00</t>
  </si>
  <si>
    <t>000 1 06 01020 04 1000 110</t>
  </si>
  <si>
    <t>000 1 06 01020 04 2000 110</t>
  </si>
  <si>
    <t>000 1 06 06012 04 1000 110</t>
  </si>
  <si>
    <t>000 1 06 06012 04 2000 110</t>
  </si>
  <si>
    <t>000 1 06 06012 04 3000 110</t>
  </si>
  <si>
    <t>000 1 06 06022 04 1000 110</t>
  </si>
  <si>
    <t>000 1 06 06022 04 2000 110</t>
  </si>
  <si>
    <t>000 1 06 06022 04 3000 110</t>
  </si>
  <si>
    <t>000 1 09 01020 04 1000 110</t>
  </si>
  <si>
    <t>000 1 09 01020 04 2000 110</t>
  </si>
  <si>
    <t>000 1 09 01020 04 3000 110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</si>
  <si>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</si>
  <si>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</t>
  </si>
  <si>
    <t>000 1 09 01000 00 0000 110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</si>
  <si>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</si>
  <si>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</si>
  <si>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 xml:space="preserve">Глава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</si>
  <si>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</si>
  <si>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</si>
  <si>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000 1 01 02030 01 2000 110</t>
  </si>
  <si>
    <t>000 1 17 05040 04 0300 180</t>
  </si>
  <si>
    <t>000 1 16 33040 04 0000 140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</si>
  <si>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</si>
  <si>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Дотации  на выравнивание бюджетной обеспеченности</t>
  </si>
  <si>
    <t>000 2 02 01001 00 0000 151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</si>
  <si>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 (за счет средств субвенции из окружного бюджета) </t>
  </si>
  <si>
    <t>505 97 00</t>
  </si>
  <si>
    <t>Плата за размещение отходов производства и потребления</t>
  </si>
  <si>
    <t>000 1 16 25020 01 0000 140</t>
  </si>
  <si>
    <t>000 1 16 25020 01 6000 140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</si>
  <si>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</si>
  <si>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</si>
  <si>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000 1 16 43000 00 0000 140
</t>
  </si>
  <si>
    <t xml:space="preserve"> 000 1 16 45000 00 0000 140
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</si>
  <si>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</si>
  <si>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</si>
  <si>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</si>
  <si>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</si>
  <si>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</si>
  <si>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000 1 16 03010 01 6000 140</t>
  </si>
  <si>
    <t>000 1 16 03030 01 6000 140</t>
  </si>
  <si>
    <t>000 1 16 06000 01 6000 140</t>
  </si>
  <si>
    <t>000 1 16 08000 01 6000 140</t>
  </si>
  <si>
    <t>000 1 16 25010 01 6000 140</t>
  </si>
  <si>
    <t>000 1 16 25050 01 6000 140</t>
  </si>
  <si>
    <t>000 1 16 25060 01 6000 140</t>
  </si>
  <si>
    <t>000 1 16 28000 01 6000 140</t>
  </si>
  <si>
    <t>000 1 16 33040 04 6000 140</t>
  </si>
  <si>
    <t>000 1 16 900400 04 6000 140</t>
  </si>
  <si>
    <t>000 1 16 900400 04 7000 140</t>
  </si>
  <si>
    <t>НАЛОГОВЫЕ И НЕНАЛОГОВЫЕ ДОХОДЫ</t>
  </si>
  <si>
    <t>000 1 05 02000 00 0000 110</t>
  </si>
  <si>
    <t xml:space="preserve">07 </t>
  </si>
  <si>
    <t>000 1 11 05034 04 1000 120</t>
  </si>
  <si>
    <t>000 1 17 05040 04 0100 180</t>
  </si>
  <si>
    <t>000 1 17 05040 04 0400 180</t>
  </si>
  <si>
    <t>000 1 17 05040 04 0200 180</t>
  </si>
  <si>
    <t>000 1 01 02010 01 1000 110</t>
  </si>
  <si>
    <t>505 85 52</t>
  </si>
  <si>
    <t>Выплаты гражданам, которым присвоено звание "Почётный гражданин города Нарьян-Мара"</t>
  </si>
  <si>
    <t>505 85 53</t>
  </si>
  <si>
    <t>Бесплатная подписка на ОПГ НАО "Няръяна вындер" лицам, имеющим право на бесплатную подписку</t>
  </si>
  <si>
    <t>505 85 54</t>
  </si>
  <si>
    <t>505 90 01</t>
  </si>
  <si>
    <t>505 86 10</t>
  </si>
  <si>
    <t>Административные платежи и сборы</t>
  </si>
  <si>
    <t>000 1 15 00000 00 0000 000</t>
  </si>
  <si>
    <t>000 114 00000 00 0000 000</t>
  </si>
  <si>
    <t>Штрафы, санкции,возмещение ущерба</t>
  </si>
  <si>
    <t>000 1 08 03000 01 0000 110</t>
  </si>
  <si>
    <t>000 1 08 07000 01 1000 110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</si>
  <si>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</si>
  <si>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</si>
  <si>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Дорожное хозяйство (дорожные фонды)</t>
  </si>
  <si>
    <t>796 00 00</t>
  </si>
  <si>
    <t>Ведомственная целевая программа "Поддержка социально ориентированных некоммерческих организаций в МО "Городской округ "Город Нарьян-Мар" (2013-2015 годы)"</t>
  </si>
  <si>
    <t>796 01 00</t>
  </si>
  <si>
    <t>Резервные фонды исполнительных органов государственной власти субъектов Российской Федерации</t>
  </si>
  <si>
    <t>070 04 00</t>
  </si>
  <si>
    <t>Социальная поддержка граждан пожилого возраста, которым присвоено звание "Ветеран труда" и (или) "Ветеран труда Ненецкого автономного округа" в виде бесплатной подписки на общественно-политическую газету Ненецкого автономного округа "Наръяна вындер" (за счет средств субвенции из окружного бюджета)</t>
  </si>
  <si>
    <t>УПРАВЛЕНИЕ ФИНАНСОВ АДМИНИСТРАЦИИ МО "ГОРОДСКОЙ ОКРУГ "ГОРОД НАРЬЯН-МАР"</t>
  </si>
  <si>
    <t>Ведомственные целевые программы</t>
  </si>
  <si>
    <t>Реализация основных общеобразовательных программ (за счёт средств субвенции из областного бюджета)</t>
  </si>
  <si>
    <t>505 86 14</t>
  </si>
  <si>
    <t>КОНТРОЛЬНО-СЧЕТНАЯ ПАЛАТА МУНИЦИПАЛЬНОГО ОБРАЗОВАНИЯ "ГОРОДСКОЙ ОКРУГ "ГОРОД НАРЬЯН-МАР"</t>
  </si>
  <si>
    <t>035</t>
  </si>
  <si>
    <t xml:space="preserve">Аудиторы контрольно-счетной палаты муниципального образования </t>
  </si>
  <si>
    <t>002 27 00</t>
  </si>
  <si>
    <t>000 1 05 04000 00 0000 110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</si>
  <si>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</si>
  <si>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местным бюджетам на выполнение передаваемых полномочий субъектов Российской Федерации</t>
  </si>
  <si>
    <t xml:space="preserve">Прочие субвенции </t>
  </si>
  <si>
    <t>Прочие субвенции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</si>
  <si>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</si>
  <si>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Физическая культура</t>
  </si>
  <si>
    <t>521 01 10</t>
  </si>
  <si>
    <t>Наименование расходов</t>
  </si>
  <si>
    <t>УПРАВЛЕНИЕ ОБРАЗОВАНИЯ, МОЛОДЁЖНОЙ ПОЛИТИКИ И СПОРТА АДМИНИСТРАЦИИ  МО "ГОРОДСКОЙ ОКРУГ "ГОРОД НАРЬЯН-МАР"</t>
  </si>
  <si>
    <t>034</t>
  </si>
  <si>
    <t>Приложение  3</t>
  </si>
  <si>
    <t>Приложение  4</t>
  </si>
  <si>
    <t>000 1 08 03010 01 0000 110</t>
  </si>
  <si>
    <t>Код бюджетной классификации источников внутреннего финансирования дефицитов бюджетов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</si>
  <si>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</si>
  <si>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</si>
  <si>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</si>
  <si>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</si>
  <si>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</si>
  <si>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</si>
  <si>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033 01 03 01 00 04 0000 710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</si>
  <si>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</si>
  <si>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</si>
  <si>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</si>
  <si>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</si>
  <si>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000 1 05 03000 00 0000 110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</si>
  <si>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</si>
  <si>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 000 1 16 41000 00 0000 140
</t>
  </si>
  <si>
    <t>Субсидии бюджетам бюджетной системы Российской  Федерации и   муниципальных    образований    (межбюджетные субсидии)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</si>
  <si>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</si>
  <si>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</si>
  <si>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(за счет средств субвенции из окружного бюджета)</t>
  </si>
  <si>
    <t>Закон Ненецкого автономного округа от 22 марта 2011 года № 10-оз "О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и наделении органов местного самоуправления государственными полномочиями по назначению и выплате ежемесячной компенсационной социальной выплаты" (за счет средств субвенции из окружного бюджета)</t>
  </si>
  <si>
    <t>Компенсация части родительской платы внесённой за содержание ребенка  в 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 (за счет средств субвенции из окружного бюджета)</t>
  </si>
  <si>
    <t xml:space="preserve">Сумма                 </t>
  </si>
  <si>
    <t>Субсидии на компенсацию выпадающих доходов при оказании населению услуг общественных бань</t>
  </si>
  <si>
    <t>Субсидии на оказание услуг по погребению</t>
  </si>
  <si>
    <t>525 91 91</t>
  </si>
  <si>
    <t>Показатели расходов городского бюджета за 2014 год по разделам</t>
  </si>
  <si>
    <t>Показатели источников финансирования дефицита городского бюджета в  2014 году по кодам классификации источников финансирования дефицитов бюджетов</t>
  </si>
  <si>
    <t>Показатели источников финансирования дефицита городского бюджета в 2014 году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</si>
  <si>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</si>
  <si>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 000 1 16 33000 00 0000 140
</t>
  </si>
  <si>
    <t>000 01 02 00 00 00 0000 800</t>
  </si>
  <si>
    <t>033 01 02 00 00 04 0000 810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</si>
  <si>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</si>
  <si>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</si>
  <si>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</si>
  <si>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</si>
  <si>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</si>
  <si>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</si>
  <si>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</si>
  <si>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</si>
  <si>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033 01 05 02 01 04 0000 510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</si>
  <si>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</si>
  <si>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</si>
  <si>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</si>
  <si>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</si>
  <si>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</si>
  <si>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</si>
  <si>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002 81 00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</si>
  <si>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</si>
  <si>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</si>
  <si>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</si>
  <si>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</si>
  <si>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</si>
  <si>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</si>
  <si>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</si>
  <si>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</si>
  <si>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000 1 16 25060 01 0000 140</t>
  </si>
  <si>
    <t>000 1 16 28000 01 0000 140</t>
  </si>
  <si>
    <t>Иные межбюджетные трансферты</t>
  </si>
  <si>
    <t xml:space="preserve">000   2 02 04000 00 0000 151  </t>
  </si>
  <si>
    <t>002 82 00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</si>
  <si>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</si>
  <si>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Субвенция на осуществление органами местного самоуправления отдельных государственных полномочий субъекта Российской Федерации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 (за счет средств окружного бюджета)</t>
  </si>
  <si>
    <t>Субвенция на  реализацию основных общеобразовательных программ (за счет средств областного бюджета)</t>
  </si>
  <si>
    <t>Прочие межбюджетные трансферты, передаваемые бюджетам городских округов на оказание разовой помощи гражданам, утратившим своё имущество в результате пожара (за счет средств окружного бюджета)</t>
  </si>
  <si>
    <t>000   2 02 04070 00 0000 151</t>
  </si>
  <si>
    <t xml:space="preserve">000   2 02 04070 04 0000 151  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</si>
  <si>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</si>
  <si>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Прочие 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 (за счёт межбюджетных трансфертов из федерального бюджета)</t>
  </si>
  <si>
    <t>Показатели расходов городского бюджета по ведомственной структуре за 2014 год</t>
  </si>
  <si>
    <t>Муниципальные программы</t>
  </si>
  <si>
    <t>Муниципальная программа муниципального образования "Городской округ "Город Нарьян-Мар" "Обеспечение гражданской защиты"</t>
  </si>
  <si>
    <t>795 06 00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</si>
  <si>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</si>
  <si>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</si>
  <si>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</si>
  <si>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</si>
  <si>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№ 101-р от 28.05.2015</t>
  </si>
  <si>
    <t>000 2 02 03024 04 0006 151</t>
  </si>
  <si>
    <t xml:space="preserve">000   2 02 04999 04 0003 151  </t>
  </si>
  <si>
    <t>000 2 19 04000 04 0000 151</t>
  </si>
  <si>
    <t>000 114 02043 04 0000 430</t>
  </si>
  <si>
    <t>000 114 02000 00 0000 430</t>
  </si>
  <si>
    <t>Культура, кинематография</t>
  </si>
  <si>
    <t>000 2 02 03999 00 0000 151</t>
  </si>
  <si>
    <t>000 2 02 03999 04 0000 151</t>
  </si>
  <si>
    <t>795 05 00</t>
  </si>
  <si>
    <t>Мероприятия в области социальной политики</t>
  </si>
  <si>
    <t>505 33 00</t>
  </si>
  <si>
    <t>Код главы</t>
  </si>
  <si>
    <t>СОВЕТ ГОРОДСКОГО ОКРУГА "ГОРОД НАРЬЯН-МАР"</t>
  </si>
  <si>
    <t>031</t>
  </si>
  <si>
    <t>АДМИНИСТРАЦИЯ МО "ГОРОДСКОЙ ОКРУГ "ГОРОД НАРЬЯН-МАР"</t>
  </si>
  <si>
    <t>032</t>
  </si>
  <si>
    <t>033</t>
  </si>
  <si>
    <t>Итого</t>
  </si>
  <si>
    <t>Приложение  6</t>
  </si>
  <si>
    <t>тыс.руб.</t>
  </si>
  <si>
    <t>Приложение  5</t>
  </si>
  <si>
    <t xml:space="preserve">Код классификации источников финансирования дефицитов бюджетов 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</si>
  <si>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</si>
  <si>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</si>
  <si>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</si>
  <si>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</si>
  <si>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</si>
  <si>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>000 1 01 02030 01 1000 110</t>
  </si>
  <si>
    <t xml:space="preserve">01 </t>
  </si>
  <si>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</si>
  <si>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</si>
  <si>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</si>
  <si>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</si>
  <si>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</si>
  <si>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</si>
  <si>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</si>
  <si>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</si>
  <si>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</si>
  <si>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</si>
  <si>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</si>
  <si>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</si>
  <si>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</si>
  <si>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</si>
  <si>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</si>
  <si>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000 2 02 03024 04 0000 151</t>
  </si>
  <si>
    <t>000 2 02 03029 04 0000 151</t>
  </si>
  <si>
    <t>ЦСр</t>
  </si>
  <si>
    <t>Вр</t>
  </si>
  <si>
    <t>из них:</t>
  </si>
  <si>
    <t>002 00 00</t>
  </si>
  <si>
    <t>002 03 00</t>
  </si>
  <si>
    <t>002 04 00</t>
  </si>
  <si>
    <t>002 11 00</t>
  </si>
  <si>
    <t>за счет средств городского бюджета</t>
  </si>
  <si>
    <t>070 00 00</t>
  </si>
  <si>
    <t>070 05 00</t>
  </si>
  <si>
    <t>090 00 00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</si>
  <si>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</si>
  <si>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</si>
  <si>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</si>
  <si>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</si>
  <si>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</si>
  <si>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 xml:space="preserve">04 </t>
  </si>
  <si>
    <t xml:space="preserve"> городского бюджета за 2014 год по кодам классификации доходов бюджетов</t>
  </si>
  <si>
    <t>000 1 03 00000 00 0000 000</t>
  </si>
  <si>
    <t>Налоги на товары (работы, услуги), реализуемые на территории Российской Федерации</t>
  </si>
  <si>
    <t>Показатели доходов городского бюджета за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</si>
  <si>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797 55 21</t>
  </si>
  <si>
    <t>797 55 22</t>
  </si>
  <si>
    <t>Подпрограмма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</t>
  </si>
  <si>
    <t>525 80 01</t>
  </si>
  <si>
    <t>525 80 11</t>
  </si>
  <si>
    <t>Подпрограмма "Переселение граждан из жилищного фонда, признанного непригодным для проживания и/или с высоким уровнем износа"</t>
  </si>
  <si>
    <t>525 80 02</t>
  </si>
  <si>
    <t>525 80 32</t>
  </si>
  <si>
    <t>797 51 00</t>
  </si>
  <si>
    <t>797 51 10</t>
  </si>
  <si>
    <t xml:space="preserve">797 51 11 </t>
  </si>
  <si>
    <t>797 51 12</t>
  </si>
  <si>
    <t>352 51 00</t>
  </si>
  <si>
    <t>352 52 00</t>
  </si>
  <si>
    <t>Субсидии на компенсацию расходов, связанных с водоотведением в части размещения сточных вод из септиков и выгребных ям</t>
  </si>
  <si>
    <t>352 53 00</t>
  </si>
  <si>
    <t>Субсидии на компенсацию расходов на коммунальные услуги в целях сдерживания роста совокупного фактического размера платежей граждан за коммунальные услуги</t>
  </si>
  <si>
    <t>352 54 00</t>
  </si>
  <si>
    <t xml:space="preserve">Субсидии на подготовку объектов коммунального хозяйства к работе в осенне-зимний период </t>
  </si>
  <si>
    <t>521 01 92</t>
  </si>
  <si>
    <t>Субсидии на организацию в границах поселений вывоза стоков из септиков и выгребных ям</t>
  </si>
  <si>
    <t>521 01 13</t>
  </si>
  <si>
    <t>521 01 93</t>
  </si>
  <si>
    <t>Подпрограмма "Обеспечение населения Ненецкого автономного округа чистой водой"</t>
  </si>
  <si>
    <t>525 80 07</t>
  </si>
  <si>
    <t>525 80 47</t>
  </si>
  <si>
    <t>Государственная программа Ненецкого автономного округа "Энергоэффективность и развитие энергетики в Ненецком автономном округе"</t>
  </si>
  <si>
    <t>525 81 00</t>
  </si>
  <si>
    <t xml:space="preserve">525 81 00 </t>
  </si>
  <si>
    <t>525 81 70</t>
  </si>
  <si>
    <t>Муниципальная программа муниципального образования "Городской округ "Город Нарьян-Мар" "Обеспечение доступным и комфортным жильем и коммунальными услугами населения города"</t>
  </si>
  <si>
    <t>795 80 00</t>
  </si>
  <si>
    <t>Подпрограмма "Обеспечение земельных участков коммунальной и траспортной инфраструктурами в целях жилищного строительства"</t>
  </si>
  <si>
    <t>795 80 02</t>
  </si>
  <si>
    <t>Обеспечение неисполненных расходных обязательств по состоянию на 01.01.2014 по муниципальным контрактам, заключенным в рамках ДЦП  "Развитие городского округа "Город Нарьян-Мар" на 2009-2013 годы"</t>
  </si>
  <si>
    <t>Полигон твердых бытовых отходов с рекультивацией существующей свалки, с корректировкой ПСД</t>
  </si>
  <si>
    <t>797 55 30</t>
  </si>
  <si>
    <t>797 55 31</t>
  </si>
  <si>
    <t>797 55 32</t>
  </si>
  <si>
    <t>Обеспечение неисполненных расходных обязательств по состоянию на 01.01.2014 по муниципальным контрактам, заключенным в рамках ДЦП "Обеспечение населения Ненецкого автономного округа чистой водой"</t>
  </si>
  <si>
    <t>797 58 00</t>
  </si>
  <si>
    <t>Реконструкция II-й очереди канализационных очистных сооружений в г. Нарьян-Маре</t>
  </si>
  <si>
    <t>797 58 10</t>
  </si>
  <si>
    <t>797 58 11</t>
  </si>
  <si>
    <t>797 58 12</t>
  </si>
  <si>
    <t>797 58 20</t>
  </si>
  <si>
    <t>797 58 21</t>
  </si>
  <si>
    <t>797 58 22</t>
  </si>
  <si>
    <t>Муниципальная программа муниципального образования "Городской округ "Город Нарьян-Мар" "Создание благоприятной окружающей среды"</t>
  </si>
  <si>
    <t>795 08 00</t>
  </si>
  <si>
    <t>002 99 50</t>
  </si>
  <si>
    <t>Государственная программа Ненецкого автономного округа "Развитие образования в Ненецком автономном округе"</t>
  </si>
  <si>
    <t>525 93 00</t>
  </si>
  <si>
    <t>Подпрограмма "Создание современных условий для получения общедоступного качественного образования в Ненецком автономном округе"</t>
  </si>
  <si>
    <t>525 93 02</t>
  </si>
  <si>
    <t>525 93 72</t>
  </si>
  <si>
    <t>Субвенция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 (за счет средств окружного бюджета)</t>
  </si>
  <si>
    <t>505 86 20</t>
  </si>
  <si>
    <t>Социальное обеспечение и иные выплаты населению</t>
  </si>
  <si>
    <t>300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</si>
  <si>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</si>
  <si>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</si>
  <si>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221 51 20</t>
  </si>
  <si>
    <t>за счет межбюджетных трансфертов из федерального бюджета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</si>
  <si>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</si>
  <si>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</si>
  <si>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</si>
  <si>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</si>
  <si>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020 07 00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</si>
  <si>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</si>
  <si>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</si>
  <si>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Взнос в уставные фонды муниципальных унитарных предприятий</t>
  </si>
  <si>
    <t>090 10 00</t>
  </si>
  <si>
    <t>Взнос в уставный фонд Нарьян-Марского муниципального унитарного предприятия объединённых котельных и тепловых сетей</t>
  </si>
  <si>
    <t>090 10 01</t>
  </si>
  <si>
    <t>Взнос в уставный фонд муниципального унитарного предприятия "Нарьян-Марское автотранспортное предприятие"</t>
  </si>
  <si>
    <t>090 10 02</t>
  </si>
  <si>
    <t>Муниципальная программа муниципального образования "Городской округ "Город Нарьян-Мар" "Развитие муниципальной службы"</t>
  </si>
  <si>
    <t>795 02 00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</si>
  <si>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</si>
  <si>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</si>
  <si>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муниципального образования "Городской округ "Город Нарьян-Мар" "Обеспечение общественного порядка, профилактика терроризма и экстремизма, противодействие коррупции"</t>
  </si>
  <si>
    <t>795 07 00</t>
  </si>
  <si>
    <t>Подпрограмма "Обеспечение общественного порядка"</t>
  </si>
  <si>
    <t>795 07 01</t>
  </si>
  <si>
    <t>Подпрограмма "Профилактика терроризма и экстремизма"</t>
  </si>
  <si>
    <t>795 07 02</t>
  </si>
  <si>
    <t>122 50 64</t>
  </si>
  <si>
    <t>Государственная программа Ненецкого автономного округа "Развитие сельского хозяйства и регулирование рынка сельскохозяйственной продукции, сырья и продовольствия в Ненецком автономном округе"</t>
  </si>
  <si>
    <t>525 60 00</t>
  </si>
  <si>
    <t>Подпрограмма "Развитие торговли"</t>
  </si>
  <si>
    <t>525 60 03</t>
  </si>
  <si>
    <t>525 60 93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</si>
  <si>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</si>
  <si>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795 60 00</t>
  </si>
  <si>
    <t xml:space="preserve">Государственная поддержка (грант) комплексного развития региональных и муниципальных учреждений культуры </t>
  </si>
  <si>
    <t>440 51 90</t>
  </si>
  <si>
    <t>Государственная программа Ненецкого автономного округа "Культура"</t>
  </si>
  <si>
    <t>525 65 00</t>
  </si>
  <si>
    <t>Подпрограмма "Сохранение и развитие культуры Ненецкого автономного округа"</t>
  </si>
  <si>
    <t>525 65 03</t>
  </si>
  <si>
    <t>525 65 23</t>
  </si>
  <si>
    <t>Муниципальная программа муниципального образования "Городской округ "Город Нарьян-Мар" "Культура"</t>
  </si>
  <si>
    <t>795 65 00</t>
  </si>
  <si>
    <t>Подпрограмма "Поддержка муниципальных учреждений культуры"</t>
  </si>
  <si>
    <t>795 65 01</t>
  </si>
  <si>
    <t>Подпрограмма "Сохранение и развитие культуры города Нарьян-Мара"</t>
  </si>
  <si>
    <t>795 65 02</t>
  </si>
  <si>
    <t>Доплаты к пенсиям муниципальных служащих</t>
  </si>
  <si>
    <t xml:space="preserve">Субвенции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(за счет средств окружного бюджета)
</t>
  </si>
  <si>
    <t>505 86 17</t>
  </si>
  <si>
    <t>Муниципальная программа муниципального образования "Городской округ "Город Нарьян-Мар" "Финансы"</t>
  </si>
  <si>
    <t>795 03 00</t>
  </si>
  <si>
    <t>Подпрограмма "Создание условий для реализации муниципальной программы муниципального образования "Городской округ "Город Нарьян-Мар" "Финансы""</t>
  </si>
  <si>
    <t>795 03 03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</si>
  <si>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</si>
  <si>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</si>
  <si>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</si>
  <si>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000 1 08 03010 01 1000 110</t>
  </si>
  <si>
    <t>Национальная безопасность и правоохранительная деятельность</t>
  </si>
  <si>
    <t>БЕЗВОЗМЕЗДНЫЕ ПОСТУПЛЕНИЯ</t>
  </si>
  <si>
    <t>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</si>
  <si>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</si>
  <si>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 бюджетам    городских    округов    на выравнивание бюджетной обеспеченности</t>
  </si>
  <si>
    <t>000 1 15 0200 00 0000 140</t>
  </si>
  <si>
    <t>000 2 02 02999 04 0015 151</t>
  </si>
  <si>
    <t>Субвенция на 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 (за счет средств окружного бюджета)</t>
  </si>
  <si>
    <t>Субвенция на 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 (за счет средств окружного бюджета)</t>
  </si>
  <si>
    <t xml:space="preserve">округа "Город Нарьян-Мар" </t>
  </si>
  <si>
    <t>тыс. руб.</t>
  </si>
  <si>
    <t>Наименование</t>
  </si>
  <si>
    <t>Код видов доходов, подвидов доходов, классификации операций сектора государственного управления</t>
  </si>
  <si>
    <t>000 1 01 02010 01 0000 110</t>
  </si>
  <si>
    <t>000 1 01 02030 01 0000 110</t>
  </si>
  <si>
    <t>000 1 06 01020 04 0000 110</t>
  </si>
  <si>
    <t>000 1 06 06012 04 0000 110</t>
  </si>
  <si>
    <t>000 1 06 06022 04 0000 110</t>
  </si>
  <si>
    <t>000 1 08 07150 01 0000 110</t>
  </si>
  <si>
    <t>000 1 09 01020 04 0000 110</t>
  </si>
  <si>
    <t>Доходы от продажи материальных и нематериальных активов</t>
  </si>
  <si>
    <t>000 2 02 00000 00 0000 000</t>
  </si>
  <si>
    <t>Безвозмездные поступления от других бюджетов бюджетной системы Российской Федерации</t>
  </si>
  <si>
    <t>Код дохода бюджета</t>
  </si>
  <si>
    <t>000 1 17 01040 04 0000 180</t>
  </si>
  <si>
    <t>000 1 17 05040 04 0000 180</t>
  </si>
  <si>
    <t>Прочие неналоговые доходы бюджетов городских округов</t>
  </si>
  <si>
    <t>Невыясненные поступления, зачисляемые в бюджеты городских округов</t>
  </si>
  <si>
    <t>Прочие субсидии бюджетам городских округов</t>
  </si>
  <si>
    <t>000 2 19 00000 00 0000 000</t>
  </si>
  <si>
    <t>000 01 03 00 00 00 0000 000</t>
  </si>
  <si>
    <t xml:space="preserve">000 1 11 05012 04 0000 120 </t>
  </si>
  <si>
    <t xml:space="preserve">000 1 11 05012 04 1000 120 </t>
  </si>
  <si>
    <t xml:space="preserve">000 1 11 05012 04 200 120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</si>
  <si>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</si>
  <si>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</si>
  <si>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</si>
  <si>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</si>
  <si>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</si>
  <si>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</si>
  <si>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</si>
  <si>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</si>
  <si>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</si>
  <si>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000 1 14 00000 00 0000 000</t>
  </si>
  <si>
    <t>Налоговые и неналоговые доходы</t>
  </si>
  <si>
    <t>Государственная пошлина</t>
  </si>
  <si>
    <t>000 1 01 02000 01 0000 110</t>
  </si>
  <si>
    <t>000 1 11 05034 04 0000 120</t>
  </si>
  <si>
    <t>000 1 11 09044 04 0000 120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</si>
  <si>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</si>
  <si>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</si>
  <si>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</si>
  <si>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Задолженность и перерасчеты по отмененным налогам, сборам и иным обязательным платежам</t>
  </si>
  <si>
    <t>505 99 00</t>
  </si>
  <si>
    <t xml:space="preserve">Софинансирование за счет средств окружного бюджета расходных обязательств, возникающих при выполнении полномочий органов местного самоуправления по вопросам местного значения </t>
  </si>
  <si>
    <t>521 01 12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</si>
  <si>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</si>
  <si>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</si>
  <si>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</si>
  <si>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 за счёт средств межбюджетных трансфертов из федерального бюджета)</t>
  </si>
  <si>
    <t>000 2 02 02999 04 0001 151</t>
  </si>
  <si>
    <t>000 2 02 02999 04 0002 151</t>
  </si>
  <si>
    <t>000 2 02 02999 04 0003 151</t>
  </si>
  <si>
    <t>000 2 02 02999 04 0004 151</t>
  </si>
  <si>
    <t>000 2 02 02999 04 0006 151</t>
  </si>
  <si>
    <t>000 2 02 02999 04 0007 151</t>
  </si>
  <si>
    <t>000 2 02 02999 04 0009 151</t>
  </si>
  <si>
    <t>000 2 02 02999 04 0010 151</t>
  </si>
  <si>
    <t>000 2 02 02999 04 0011 151</t>
  </si>
  <si>
    <t>000 2 02 02999 04 0013 151</t>
  </si>
  <si>
    <t>УПРАВЛЕНИЕ СТРОИТЕЛЬСТВА, ЖКХ И ГРАДОСТРОИТЕЛЬНОЙ ДЕЯТЕЛЬНОСТИ  АДМИНИСТРАЦИИ  МО "ГОРОДСКОЙ ОКРУГ "ГОРОД НАРЬЯН-МАР"</t>
  </si>
  <si>
    <t>030</t>
  </si>
  <si>
    <t>Обеспечение функций казёнными учреждениями МО "Городской округ "Город Нарьян-Мар"</t>
  </si>
  <si>
    <t>000 2 02 03007 00 0000 151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</si>
  <si>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</si>
  <si>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</si>
  <si>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</si>
  <si>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</si>
  <si>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</si>
  <si>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</si>
  <si>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</si>
  <si>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</si>
  <si>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Налог, взимаемый в связи с применением патентной системы налогообложения</t>
  </si>
  <si>
    <t>000 1 05 04010 02 0000 110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</si>
  <si>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(за счет средств окружного бюджета)</t>
  </si>
  <si>
    <t>Строительство очистных сооружений в п. Качгорт г. Нарьян-Мара</t>
  </si>
  <si>
    <t>Единовременная денежная выплата гражданам, которые награждаются Почётной грамотой МО "Городской округ "Город Нарьян-Мар"</t>
  </si>
  <si>
    <t>505 85 51</t>
  </si>
  <si>
    <t>Единовременная денежная выплата гражданам, которым присваивается звание "Ветеран города Нарьян-Мара"</t>
  </si>
  <si>
    <t>Земельный налог (по обязательствам, возникшим до 1 января 2006 года), мобилизуемый на территориях городских округов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</si>
  <si>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</si>
  <si>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</si>
  <si>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Субсидия на организацию и обеспечение одноразового питания учащихся в муниципальных общеобразовательных учреждениях, за исключением обучающихся, состоящих на полном государственном обеспечении (за счет средств окружного бюджета)</t>
  </si>
  <si>
    <t>Субсидии, предусмотренные подпрограммой "Сохранение и развитие культуры Ненецкого автономного округа" государственной программы Ненецкого автономного округа "Культура" (за счет средств окружного бюджета)</t>
  </si>
  <si>
    <t>Субсидии, предусмотренные подпрограммой "Реализация государственной молодёжной политики в Ненецком автономном округе (2014-2016 годы)" государственной программы Ненецкого автономного округа "Молодёжь Ненецкого автономного округа" (за счет средств окружного бюджета)</t>
  </si>
  <si>
    <t>Субсидии на организацию в границах поселений вывоза стоков из септиков и выгребных ям (за счёт средств окружного бюджета)</t>
  </si>
  <si>
    <t>Субсидия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 (за счёт средств окружного бюджета)</t>
  </si>
  <si>
    <t>Субсидии, предусмотренные подпрограммой "Переселение граждан из жилищного фонда, признанного непригодным для проживания, и/или с высоким уровнем износа" государственной  программы  "Обеспечение доступным и комфортным жильём и коммунальными услугами граждан Ненецкого автономного округа" (за счет  средств окружного бюджета)</t>
  </si>
  <si>
    <t>Социальная поддержка неработающих граждан пожилого возраста в виде предоставления бесплатного посещения общественных бань в соответствии с постановлением Администрации НАО от 2 июня 2011 года № 99-п "О предоставлении и расходовании субсидий из окружного бюджета местным бюджетам на софинансирование расходных обязательств, возникающих при выполнении полномочий по вопросам местного значения" (за счет средств субсидии из окружного бюджета)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</si>
  <si>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</si>
  <si>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</si>
  <si>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033 01 03 01 00 04 0000 810</t>
  </si>
  <si>
    <t>Реализация государственных функций в области национальной экономики</t>
  </si>
  <si>
    <t>340 00 00</t>
  </si>
  <si>
    <t>340 03 00</t>
  </si>
  <si>
    <t>521 01 00</t>
  </si>
  <si>
    <t>за счет средств окружного бюджета</t>
  </si>
  <si>
    <t>Поддержка коммунального хозяйства</t>
  </si>
  <si>
    <t>Обеспечение деятельности подведомственных учреждений</t>
  </si>
  <si>
    <t>002 99 00</t>
  </si>
  <si>
    <t>ДОХОДЫ ВСЕГО:</t>
  </si>
  <si>
    <t>№    -р от                2009 г.</t>
  </si>
  <si>
    <t>Наименование доходов</t>
  </si>
  <si>
    <t>Сумма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</si>
  <si>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</si>
  <si>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</si>
  <si>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</si>
  <si>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</si>
  <si>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</si>
  <si>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</si>
  <si>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</si>
  <si>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</si>
  <si>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</si>
  <si>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</si>
  <si>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</si>
  <si>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</si>
  <si>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</si>
  <si>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</si>
  <si>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</si>
  <si>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</si>
  <si>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</si>
  <si>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</si>
  <si>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000 1 03 02230 01 1000 110</t>
  </si>
  <si>
    <t>000 1 03 02240 01 1000 110</t>
  </si>
  <si>
    <t>000 1 03 02250 01 1000 110</t>
  </si>
  <si>
    <t>000 1 03 02260 01 1000 110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</si>
  <si>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</si>
  <si>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</si>
  <si>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</si>
  <si>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</si>
  <si>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</si>
  <si>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000 1 05 04010 02 1000 110</t>
  </si>
  <si>
    <t>000 1 05 04010 02 2000 110</t>
  </si>
  <si>
    <t>000 1 05 04010 02 4000 110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</si>
  <si>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</si>
  <si>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000 1 08 07150 01 1000 110</t>
  </si>
  <si>
    <t>000 1 08 07170 01 0000 110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</si>
  <si>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</si>
  <si>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</si>
  <si>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</si>
  <si>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000 1 11 05034 00 0000 120</t>
  </si>
  <si>
    <t>000 1 11 05034 04 20000 120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</si>
  <si>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</si>
  <si>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</si>
  <si>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</si>
  <si>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000 1 12 01010 01 0000 120</t>
  </si>
  <si>
    <t>000 1 12 01010 01 6000 120</t>
  </si>
  <si>
    <t>Плата за выбросы загрязняющих веществ в атмосферный воздух стационарными объектам</t>
  </si>
  <si>
    <t>000 1 12 01030 01 0000 120</t>
  </si>
  <si>
    <t>000 1 12 01030 01 6000 120</t>
  </si>
  <si>
    <t>000 1 12 01040 01 0000 120</t>
  </si>
  <si>
    <t>000 1 12 01040 01 6000 120</t>
  </si>
  <si>
    <t>000 1 12 01050 01 0000 120</t>
  </si>
  <si>
    <t>000 1 12 01050 01 6000 120</t>
  </si>
  <si>
    <t>000 1 12 01070 01 0000 120</t>
  </si>
  <si>
    <t>000 1 09 00000 00 0000 000</t>
  </si>
  <si>
    <t>Резервные фонды</t>
  </si>
  <si>
    <t>Дорожное хозяйство</t>
  </si>
  <si>
    <t>Благоустройство</t>
  </si>
  <si>
    <t>Физическая культура и спорт</t>
  </si>
  <si>
    <t>Единый сельскохозяйственный налог</t>
  </si>
  <si>
    <t>Охрана семьи и детства</t>
  </si>
  <si>
    <t>Другие вопросы в области жилищно-коммунального хозяйства</t>
  </si>
  <si>
    <t>к Решению Совета городского</t>
  </si>
  <si>
    <t>округа "Город Нарьян-Мар"</t>
  </si>
  <si>
    <t>Показатели доходов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</si>
  <si>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</si>
  <si>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</si>
  <si>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</si>
  <si>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</si>
  <si>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505 00 00</t>
  </si>
  <si>
    <t>352 00 00</t>
  </si>
  <si>
    <t>Председатель контрольно-счетной палаты муниципального образования и его заместители</t>
  </si>
  <si>
    <t>002 25 00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</si>
  <si>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административных правонарушений (за счет средств субвенции из окружного бюджета) </t>
  </si>
  <si>
    <t>Приложение 1</t>
  </si>
  <si>
    <t>021 78 62</t>
  </si>
  <si>
    <t>Муниципальная программа муниципального образования "Городской округ "Город Нарьян-Мар" "Образование"</t>
  </si>
  <si>
    <t>795 04 00</t>
  </si>
  <si>
    <t>Подпрограмма "Развитие дошкольного образования детей"</t>
  </si>
  <si>
    <t>795 04 01</t>
  </si>
  <si>
    <t>Субсидии на организацию и обеспечение одноразового питания учащихся в муниципальных общеобразовательных учреждениях</t>
  </si>
  <si>
    <t>Подпрограмма "Развитие общего образования детей"</t>
  </si>
  <si>
    <t>795 04 02</t>
  </si>
  <si>
    <t>Подпрограмма "Развитие дополнительного образования детей"</t>
  </si>
  <si>
    <t>795 04 03</t>
  </si>
  <si>
    <t>Государственная программа Ненецкого автономного округа "Молодежь Ненецкого автономного округа"</t>
  </si>
  <si>
    <t>525 91 00</t>
  </si>
  <si>
    <t>Подпрограмма "Реализация государственной молодежной политики в Ненецком автономном округе (2014-2016 годы)"</t>
  </si>
  <si>
    <t>525 91 01</t>
  </si>
  <si>
    <t>Подпрограмма "Отдых и оздоровление"</t>
  </si>
  <si>
    <t>795 04 06</t>
  </si>
  <si>
    <t>Муниципальная программа муниципального образования "Городской округ "Город Нарьян-Мар" "Молодежь"</t>
  </si>
  <si>
    <t>795 91 00</t>
  </si>
  <si>
    <t>Подпрограмма "Совершенствование системы предоставления услуг в сфере образования"</t>
  </si>
  <si>
    <t>795 04 04</t>
  </si>
  <si>
    <t>Подпрограмма "Одаренные дети"</t>
  </si>
  <si>
    <t>795 04 05</t>
  </si>
  <si>
    <t>Муниципальная программа муниципального образования "Городской округ "Город Нарьян-Мар" "Физическая культура и спорт"</t>
  </si>
  <si>
    <t>Обеспечение  неисполненных расходных обязательств по состоянию на 01.01.2014 по муниципальным контрактам, заключенным в рамках подпрограммы "Обеспечение земельных участков коммунальной и транспортной инфраструктурами в целях жилищного строительства" ДЦП Жилище" на 2011-2022 годы"</t>
  </si>
  <si>
    <t>Обеспечение неисполненных расходных обязательств по состоянию на 01.01.2014 по муниципальным контрактам, заключенным в рамках подпрограммы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 ДЦП "Жилище" на 2011-2022 годы"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</si>
  <si>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              (за счет средств субвенции из окружного бюджета)</t>
  </si>
  <si>
    <t>Приложение 2</t>
  </si>
  <si>
    <t>000 1 12 01070 01 6000 120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</si>
  <si>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</si>
  <si>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</si>
  <si>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</si>
  <si>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государственными и муниципальными органами (организациями) за выполнение определенных функций</t>
  </si>
  <si>
    <t>000 115 02040 04 0000 140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</si>
  <si>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</si>
  <si>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</si>
  <si>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</si>
  <si>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</si>
  <si>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</si>
  <si>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</si>
  <si>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</si>
  <si>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</si>
  <si>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</si>
  <si>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</si>
  <si>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</si>
  <si>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000 1 16 41000 01 6000 140</t>
  </si>
  <si>
    <t>000 1 16 43000 01 6000 140</t>
  </si>
  <si>
    <t>000 1 16 45000 01 6000 140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</si>
</sst>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"/>
    <numFmt numFmtId="178" formatCode="#,##0.00&quot;р.&quot;"/>
    <numFmt numFmtId="179" formatCode="_-* #,##0.0_р_._-;\-* #,##0.0_р_._-;_-* &quot;-&quot;?_р_._-;_-@_-"/>
    <numFmt numFmtId="180" formatCode="#,##0.0_ ;\-#,##0.0\ "/>
    <numFmt numFmtId="181" formatCode="[$€-2]\ ###,000_);[Red]\([$€-2]\ ###,000\)"/>
    <numFmt numFmtId="182" formatCode="_-* #,##0.0_р_._-;\-* #,##0.0_р_._-;_-* &quot;-&quot;??_р_._-;_-@_-"/>
    <numFmt numFmtId="183" formatCode="0.00000000"/>
    <numFmt numFmtId="184" formatCode="0.000000000"/>
    <numFmt numFmtId="185" formatCode="0.0000000"/>
    <numFmt numFmtId="186" formatCode="0.000"/>
    <numFmt numFmtId="187" formatCode="#,##0.00_ ;\-#,##0.00\ 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000"/>
    <numFmt numFmtId="197" formatCode="0.00000"/>
    <numFmt numFmtId="198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6" fontId="6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76" fontId="6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Continuous" vertical="center"/>
      <protection/>
    </xf>
    <xf numFmtId="49" fontId="7" fillId="0" borderId="11" xfId="0" applyNumberFormat="1" applyFont="1" applyFill="1" applyBorder="1" applyAlignment="1" applyProtection="1">
      <alignment horizontal="centerContinuous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8" fillId="0" borderId="11" xfId="0" applyFont="1" applyFill="1" applyBorder="1" applyAlignment="1" applyProtection="1">
      <alignment horizontal="centerContinuous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176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Continuous" vertical="center"/>
      <protection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13" fillId="0" borderId="0" xfId="0" applyFont="1" applyFill="1" applyAlignment="1">
      <alignment vertical="center" wrapText="1"/>
    </xf>
    <xf numFmtId="0" fontId="8" fillId="0" borderId="10" xfId="0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177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176" fontId="10" fillId="0" borderId="12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vertical="center" wrapText="1"/>
      <protection/>
    </xf>
    <xf numFmtId="0" fontId="11" fillId="0" borderId="10" xfId="54" applyFont="1" applyFill="1" applyBorder="1" applyAlignment="1">
      <alignment vertical="top" wrapText="1"/>
      <protection/>
    </xf>
    <xf numFmtId="176" fontId="8" fillId="0" borderId="12" xfId="54" applyNumberFormat="1" applyFont="1" applyFill="1" applyBorder="1" applyAlignment="1">
      <alignment/>
      <protection/>
    </xf>
    <xf numFmtId="0" fontId="3" fillId="0" borderId="10" xfId="54" applyFont="1" applyFill="1" applyBorder="1" applyAlignment="1">
      <alignment vertical="top" wrapText="1"/>
      <protection/>
    </xf>
    <xf numFmtId="49" fontId="3" fillId="0" borderId="11" xfId="54" applyNumberFormat="1" applyFont="1" applyFill="1" applyBorder="1" applyAlignment="1">
      <alignment horizontal="center"/>
      <protection/>
    </xf>
    <xf numFmtId="176" fontId="3" fillId="0" borderId="12" xfId="54" applyNumberFormat="1" applyFont="1" applyFill="1" applyBorder="1" applyAlignment="1">
      <alignment/>
      <protection/>
    </xf>
    <xf numFmtId="0" fontId="8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wrapText="1"/>
    </xf>
    <xf numFmtId="49" fontId="8" fillId="0" borderId="2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/>
    </xf>
    <xf numFmtId="176" fontId="8" fillId="0" borderId="29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11" fillId="0" borderId="18" xfId="0" applyFont="1" applyFill="1" applyBorder="1" applyAlignment="1">
      <alignment vertical="top" wrapText="1"/>
    </xf>
    <xf numFmtId="49" fontId="8" fillId="0" borderId="30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6" fontId="7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 shrinkToFit="1"/>
    </xf>
    <xf numFmtId="49" fontId="7" fillId="0" borderId="11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wrapText="1" shrinkToFit="1"/>
    </xf>
    <xf numFmtId="176" fontId="7" fillId="0" borderId="12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wrapText="1" shrinkToFit="1"/>
    </xf>
    <xf numFmtId="1" fontId="7" fillId="24" borderId="11" xfId="0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76" fontId="10" fillId="0" borderId="31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wrapText="1" shrinkToFit="1"/>
    </xf>
    <xf numFmtId="49" fontId="10" fillId="0" borderId="11" xfId="0" applyNumberFormat="1" applyFont="1" applyBorder="1" applyAlignment="1">
      <alignment horizontal="center"/>
    </xf>
    <xf numFmtId="176" fontId="10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176" fontId="10" fillId="0" borderId="12" xfId="0" applyNumberFormat="1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left" vertical="center" wrapText="1"/>
    </xf>
    <xf numFmtId="179" fontId="7" fillId="24" borderId="12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 wrapText="1"/>
    </xf>
    <xf numFmtId="179" fontId="7" fillId="24" borderId="12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79" fontId="7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wrapText="1"/>
    </xf>
    <xf numFmtId="0" fontId="4" fillId="0" borderId="0" xfId="53" applyFill="1">
      <alignment/>
      <protection/>
    </xf>
    <xf numFmtId="0" fontId="4" fillId="0" borderId="0" xfId="53" applyFill="1" applyAlignment="1">
      <alignment horizontal="left"/>
      <protection/>
    </xf>
    <xf numFmtId="0" fontId="4" fillId="0" borderId="0" xfId="53" applyFill="1" applyAlignment="1">
      <alignment/>
      <protection/>
    </xf>
    <xf numFmtId="176" fontId="16" fillId="0" borderId="0" xfId="53" applyNumberFormat="1" applyFont="1" applyFill="1" applyAlignment="1">
      <alignment horizontal="left"/>
      <protection/>
    </xf>
    <xf numFmtId="0" fontId="19" fillId="0" borderId="0" xfId="55" applyFont="1" applyFill="1" applyAlignment="1">
      <alignment horizontal="center" vertical="center" wrapText="1"/>
      <protection/>
    </xf>
    <xf numFmtId="49" fontId="16" fillId="0" borderId="32" xfId="53" applyNumberFormat="1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4" fillId="0" borderId="0" xfId="53" applyFill="1" applyBorder="1">
      <alignment/>
      <protection/>
    </xf>
    <xf numFmtId="0" fontId="39" fillId="0" borderId="0" xfId="53" applyFont="1" applyFill="1">
      <alignment/>
      <protection/>
    </xf>
    <xf numFmtId="0" fontId="3" fillId="0" borderId="0" xfId="53" applyFont="1" applyFill="1" applyAlignment="1">
      <alignment horizontal="right"/>
      <protection/>
    </xf>
    <xf numFmtId="176" fontId="2" fillId="0" borderId="33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49" fontId="8" fillId="0" borderId="11" xfId="54" applyNumberFormat="1" applyFont="1" applyFill="1" applyBorder="1" applyAlignment="1">
      <alignment horizontal="center"/>
      <protection/>
    </xf>
    <xf numFmtId="0" fontId="11" fillId="0" borderId="27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176" fontId="3" fillId="0" borderId="3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76" fontId="40" fillId="0" borderId="0" xfId="53" applyNumberFormat="1" applyFont="1" applyFill="1" applyAlignment="1">
      <alignment horizontal="left"/>
      <protection/>
    </xf>
    <xf numFmtId="0" fontId="40" fillId="0" borderId="0" xfId="53" applyFont="1" applyFill="1">
      <alignment/>
      <protection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6" fontId="40" fillId="0" borderId="0" xfId="53" applyNumberFormat="1" applyFont="1" applyFill="1">
      <alignment/>
      <protection/>
    </xf>
    <xf numFmtId="176" fontId="38" fillId="0" borderId="0" xfId="53" applyNumberFormat="1" applyFont="1" applyFill="1" applyAlignment="1">
      <alignment horizontal="left"/>
      <protection/>
    </xf>
    <xf numFmtId="0" fontId="38" fillId="0" borderId="0" xfId="53" applyFont="1" applyFill="1">
      <alignment/>
      <protection/>
    </xf>
    <xf numFmtId="49" fontId="10" fillId="0" borderId="14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49" fontId="13" fillId="0" borderId="11" xfId="54" applyNumberFormat="1" applyFont="1" applyFill="1" applyBorder="1" applyAlignment="1">
      <alignment horizont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27" xfId="0" applyFont="1" applyFill="1" applyBorder="1" applyAlignment="1">
      <alignment vertical="center" wrapText="1"/>
    </xf>
    <xf numFmtId="49" fontId="10" fillId="0" borderId="28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176" fontId="4" fillId="0" borderId="0" xfId="53" applyNumberFormat="1" applyFont="1" applyFill="1" applyAlignment="1">
      <alignment horizontal="left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176" fontId="10" fillId="0" borderId="3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/>
    </xf>
    <xf numFmtId="176" fontId="10" fillId="0" borderId="15" xfId="0" applyNumberFormat="1" applyFont="1" applyBorder="1" applyAlignment="1">
      <alignment/>
    </xf>
    <xf numFmtId="0" fontId="10" fillId="24" borderId="27" xfId="0" applyFont="1" applyFill="1" applyBorder="1" applyAlignment="1">
      <alignment vertical="center" wrapText="1"/>
    </xf>
    <xf numFmtId="1" fontId="10" fillId="24" borderId="28" xfId="0" applyNumberFormat="1" applyFont="1" applyFill="1" applyBorder="1" applyAlignment="1">
      <alignment horizontal="center" vertical="center" wrapText="1"/>
    </xf>
    <xf numFmtId="176" fontId="10" fillId="24" borderId="3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80" fontId="10" fillId="24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left" vertical="center" wrapText="1"/>
    </xf>
    <xf numFmtId="0" fontId="10" fillId="24" borderId="19" xfId="0" applyFont="1" applyFill="1" applyBorder="1" applyAlignment="1">
      <alignment horizontal="center" vertical="center" wrapText="1"/>
    </xf>
    <xf numFmtId="176" fontId="10" fillId="24" borderId="15" xfId="0" applyNumberFormat="1" applyFont="1" applyFill="1" applyBorder="1" applyAlignment="1">
      <alignment horizontal="center" vertical="center" wrapText="1"/>
    </xf>
    <xf numFmtId="0" fontId="10" fillId="24" borderId="27" xfId="0" applyFont="1" applyFill="1" applyBorder="1" applyAlignment="1">
      <alignment horizontal="left" vertical="center" wrapText="1"/>
    </xf>
    <xf numFmtId="1" fontId="10" fillId="24" borderId="28" xfId="0" applyNumberFormat="1" applyFont="1" applyFill="1" applyBorder="1" applyAlignment="1">
      <alignment horizontal="center" vertical="center"/>
    </xf>
    <xf numFmtId="179" fontId="10" fillId="24" borderId="31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center" vertical="center"/>
    </xf>
    <xf numFmtId="179" fontId="10" fillId="24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179" fontId="10" fillId="24" borderId="15" xfId="0" applyNumberFormat="1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0" fontId="3" fillId="0" borderId="34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176" fontId="6" fillId="0" borderId="20" xfId="0" applyNumberFormat="1" applyFont="1" applyBorder="1" applyAlignment="1">
      <alignment/>
    </xf>
    <xf numFmtId="0" fontId="7" fillId="0" borderId="34" xfId="0" applyFont="1" applyBorder="1" applyAlignment="1">
      <alignment wrapText="1" shrinkToFit="1"/>
    </xf>
    <xf numFmtId="49" fontId="7" fillId="0" borderId="38" xfId="0" applyNumberFormat="1" applyFont="1" applyBorder="1" applyAlignment="1">
      <alignment horizontal="center"/>
    </xf>
    <xf numFmtId="176" fontId="7" fillId="0" borderId="29" xfId="0" applyNumberFormat="1" applyFont="1" applyFill="1" applyBorder="1" applyAlignment="1">
      <alignment/>
    </xf>
    <xf numFmtId="0" fontId="10" fillId="0" borderId="39" xfId="0" applyFont="1" applyBorder="1" applyAlignment="1">
      <alignment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79" fontId="10" fillId="24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.7, 7.1 Ведомств.расходы" xfId="53"/>
    <cellStyle name="Обычный_Прил.7 - функц.расходы" xfId="54"/>
    <cellStyle name="Обычный_чистая вод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2619375</xdr:colOff>
      <xdr:row>99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19375" y="433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2619375</xdr:colOff>
      <xdr:row>96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19375" y="4205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4"/>
    <pageSetUpPr fitToPage="1"/>
  </sheetPr>
  <dimension ref="A1:C29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28.57421875" style="4" customWidth="1"/>
    <col min="2" max="2" width="49.7109375" style="4" customWidth="1"/>
    <col min="3" max="3" width="17.8515625" style="4" customWidth="1"/>
    <col min="4" max="16384" width="9.140625" style="4" customWidth="1"/>
  </cols>
  <sheetData>
    <row r="1" spans="1:3" ht="12.75">
      <c r="A1" s="284" t="s">
        <v>718</v>
      </c>
      <c r="B1" s="284"/>
      <c r="C1" s="284"/>
    </row>
    <row r="2" spans="1:3" ht="12.75">
      <c r="A2" s="284" t="s">
        <v>706</v>
      </c>
      <c r="B2" s="284"/>
      <c r="C2" s="284"/>
    </row>
    <row r="3" spans="1:3" ht="12.75">
      <c r="A3" s="284" t="s">
        <v>542</v>
      </c>
      <c r="B3" s="284"/>
      <c r="C3" s="284"/>
    </row>
    <row r="4" spans="1:3" ht="12.75">
      <c r="A4" s="284"/>
      <c r="B4" s="284"/>
      <c r="C4" s="15" t="s">
        <v>346</v>
      </c>
    </row>
    <row r="5" ht="12.75">
      <c r="C5" s="73"/>
    </row>
    <row r="6" ht="12.75">
      <c r="C6" s="33"/>
    </row>
    <row r="7" spans="1:3" ht="15.75">
      <c r="A7" s="288" t="s">
        <v>708</v>
      </c>
      <c r="B7" s="289"/>
      <c r="C7" s="289"/>
    </row>
    <row r="8" spans="1:3" ht="15.75">
      <c r="A8" s="288" t="s">
        <v>410</v>
      </c>
      <c r="B8" s="289"/>
      <c r="C8" s="289"/>
    </row>
    <row r="9" spans="1:3" ht="14.25">
      <c r="A9" s="34"/>
      <c r="B9" s="32"/>
      <c r="C9" s="32"/>
    </row>
    <row r="10" ht="13.5" thickBot="1">
      <c r="C10" s="35" t="s">
        <v>543</v>
      </c>
    </row>
    <row r="11" spans="1:3" ht="12.75">
      <c r="A11" s="285" t="s">
        <v>556</v>
      </c>
      <c r="B11" s="285" t="s">
        <v>645</v>
      </c>
      <c r="C11" s="285" t="s">
        <v>646</v>
      </c>
    </row>
    <row r="12" spans="1:3" ht="13.5" thickBot="1">
      <c r="A12" s="287"/>
      <c r="B12" s="286"/>
      <c r="C12" s="286"/>
    </row>
    <row r="13" spans="1:3" s="74" customFormat="1" ht="15.75">
      <c r="A13" s="244" t="s">
        <v>655</v>
      </c>
      <c r="B13" s="245" t="s">
        <v>577</v>
      </c>
      <c r="C13" s="246">
        <f>SUM(C14:C25)</f>
        <v>638507.2</v>
      </c>
    </row>
    <row r="14" spans="1:3" ht="12.75">
      <c r="A14" s="155" t="s">
        <v>656</v>
      </c>
      <c r="B14" s="156" t="s">
        <v>647</v>
      </c>
      <c r="C14" s="157">
        <v>487530.3</v>
      </c>
    </row>
    <row r="15" spans="1:3" ht="24">
      <c r="A15" s="155" t="s">
        <v>411</v>
      </c>
      <c r="B15" s="196" t="s">
        <v>412</v>
      </c>
      <c r="C15" s="157">
        <v>2780.4</v>
      </c>
    </row>
    <row r="16" spans="1:3" ht="12.75">
      <c r="A16" s="155" t="s">
        <v>657</v>
      </c>
      <c r="B16" s="158" t="s">
        <v>649</v>
      </c>
      <c r="C16" s="157">
        <v>57012.6</v>
      </c>
    </row>
    <row r="17" spans="1:3" ht="12.75">
      <c r="A17" s="155" t="s">
        <v>658</v>
      </c>
      <c r="B17" s="158" t="s">
        <v>650</v>
      </c>
      <c r="C17" s="157">
        <v>21544.6</v>
      </c>
    </row>
    <row r="18" spans="1:3" ht="12.75">
      <c r="A18" s="155" t="s">
        <v>659</v>
      </c>
      <c r="B18" s="158" t="s">
        <v>578</v>
      </c>
      <c r="C18" s="157">
        <v>7953.9</v>
      </c>
    </row>
    <row r="19" spans="1:3" ht="24">
      <c r="A19" s="155" t="s">
        <v>698</v>
      </c>
      <c r="B19" s="159" t="s">
        <v>585</v>
      </c>
      <c r="C19" s="157">
        <v>121.7</v>
      </c>
    </row>
    <row r="20" spans="1:3" ht="24">
      <c r="A20" s="155" t="s">
        <v>660</v>
      </c>
      <c r="B20" s="159" t="s">
        <v>79</v>
      </c>
      <c r="C20" s="157">
        <v>31213.2</v>
      </c>
    </row>
    <row r="21" spans="1:3" ht="12.75">
      <c r="A21" s="155" t="s">
        <v>77</v>
      </c>
      <c r="B21" s="158" t="s">
        <v>80</v>
      </c>
      <c r="C21" s="157">
        <v>7340.5</v>
      </c>
    </row>
    <row r="22" spans="1:3" ht="12.75">
      <c r="A22" s="155" t="s">
        <v>576</v>
      </c>
      <c r="B22" s="158" t="s">
        <v>553</v>
      </c>
      <c r="C22" s="157">
        <v>2760.5</v>
      </c>
    </row>
    <row r="23" spans="1:3" ht="12.75">
      <c r="A23" s="155" t="s">
        <v>233</v>
      </c>
      <c r="B23" s="158" t="s">
        <v>232</v>
      </c>
      <c r="C23" s="157">
        <v>0.2</v>
      </c>
    </row>
    <row r="24" spans="1:3" ht="12.75">
      <c r="A24" s="155" t="s">
        <v>75</v>
      </c>
      <c r="B24" s="158" t="s">
        <v>653</v>
      </c>
      <c r="C24" s="157">
        <v>13500.9</v>
      </c>
    </row>
    <row r="25" spans="1:3" ht="12.75">
      <c r="A25" s="155" t="s">
        <v>369</v>
      </c>
      <c r="B25" s="158" t="s">
        <v>370</v>
      </c>
      <c r="C25" s="157">
        <v>6748.4</v>
      </c>
    </row>
    <row r="26" spans="1:3" s="74" customFormat="1" ht="15.75">
      <c r="A26" s="247" t="s">
        <v>76</v>
      </c>
      <c r="B26" s="248" t="s">
        <v>654</v>
      </c>
      <c r="C26" s="249">
        <f>C27+C28</f>
        <v>2402217.5</v>
      </c>
    </row>
    <row r="27" spans="1:3" ht="24">
      <c r="A27" s="155" t="s">
        <v>554</v>
      </c>
      <c r="B27" s="159" t="s">
        <v>555</v>
      </c>
      <c r="C27" s="157">
        <v>2441982.7</v>
      </c>
    </row>
    <row r="28" spans="1:3" ht="24">
      <c r="A28" s="155" t="s">
        <v>562</v>
      </c>
      <c r="B28" s="159" t="s">
        <v>107</v>
      </c>
      <c r="C28" s="157">
        <v>-39765.2</v>
      </c>
    </row>
    <row r="29" spans="1:3" s="74" customFormat="1" ht="16.5" thickBot="1">
      <c r="A29" s="86"/>
      <c r="B29" s="250" t="s">
        <v>82</v>
      </c>
      <c r="C29" s="251">
        <f>C13+C26</f>
        <v>3040724.7</v>
      </c>
    </row>
  </sheetData>
  <mergeCells count="9">
    <mergeCell ref="B11:B12"/>
    <mergeCell ref="C11:C12"/>
    <mergeCell ref="A11:A12"/>
    <mergeCell ref="A7:C7"/>
    <mergeCell ref="A8:C8"/>
    <mergeCell ref="A3:C3"/>
    <mergeCell ref="A4:B4"/>
    <mergeCell ref="A1:C1"/>
    <mergeCell ref="A2:C2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4"/>
    <pageSetUpPr fitToPage="1"/>
  </sheetPr>
  <dimension ref="A1:AT231"/>
  <sheetViews>
    <sheetView workbookViewId="0" topLeftCell="A1">
      <selection activeCell="B4" sqref="B4:C4"/>
    </sheetView>
  </sheetViews>
  <sheetFormatPr defaultColWidth="9.140625" defaultRowHeight="12.75"/>
  <cols>
    <col min="1" max="1" width="50.7109375" style="67" customWidth="1"/>
    <col min="2" max="2" width="28.421875" style="2" customWidth="1"/>
    <col min="3" max="3" width="15.421875" style="2" customWidth="1"/>
    <col min="4" max="4" width="15.8515625" style="2" hidden="1" customWidth="1"/>
    <col min="5" max="5" width="40.8515625" style="2" customWidth="1"/>
    <col min="6" max="16384" width="10.7109375" style="2" customWidth="1"/>
  </cols>
  <sheetData>
    <row r="1" spans="2:4" ht="12.75">
      <c r="B1" s="284" t="s">
        <v>745</v>
      </c>
      <c r="C1" s="284"/>
      <c r="D1" s="284"/>
    </row>
    <row r="2" spans="2:4" ht="12.75">
      <c r="B2" s="284" t="s">
        <v>706</v>
      </c>
      <c r="C2" s="284"/>
      <c r="D2" s="284"/>
    </row>
    <row r="3" spans="2:4" ht="12.75">
      <c r="B3" s="284" t="s">
        <v>542</v>
      </c>
      <c r="C3" s="284"/>
      <c r="D3" s="284"/>
    </row>
    <row r="4" spans="2:4" ht="12.75">
      <c r="B4" s="284" t="s">
        <v>346</v>
      </c>
      <c r="C4" s="284"/>
      <c r="D4" s="15" t="s">
        <v>644</v>
      </c>
    </row>
    <row r="5" spans="2:4" ht="12.75">
      <c r="B5" s="15"/>
      <c r="C5" s="15"/>
      <c r="D5" s="15"/>
    </row>
    <row r="6" spans="2:4" ht="12.75">
      <c r="B6" s="15"/>
      <c r="C6" s="15"/>
      <c r="D6" s="15"/>
    </row>
    <row r="7" spans="1:4" ht="12.75">
      <c r="A7" s="292" t="s">
        <v>413</v>
      </c>
      <c r="B7" s="293"/>
      <c r="C7" s="293"/>
      <c r="D7" s="293"/>
    </row>
    <row r="8" spans="1:4" ht="33.75" customHeight="1">
      <c r="A8" s="293"/>
      <c r="B8" s="293"/>
      <c r="C8" s="293"/>
      <c r="D8" s="293"/>
    </row>
    <row r="9" spans="1:4" ht="15.75" customHeight="1">
      <c r="A9" s="97"/>
      <c r="B9" s="97"/>
      <c r="C9" s="97"/>
      <c r="D9" s="97"/>
    </row>
    <row r="10" spans="2:4" ht="15.75" customHeight="1" thickBot="1">
      <c r="B10" s="1"/>
      <c r="C10" s="53" t="s">
        <v>543</v>
      </c>
      <c r="D10" s="3" t="s">
        <v>543</v>
      </c>
    </row>
    <row r="11" spans="1:4" s="104" customFormat="1" ht="21.75" customHeight="1">
      <c r="A11" s="290" t="s">
        <v>544</v>
      </c>
      <c r="B11" s="290" t="s">
        <v>545</v>
      </c>
      <c r="C11" s="290" t="s">
        <v>646</v>
      </c>
      <c r="D11" s="103"/>
    </row>
    <row r="12" spans="1:4" s="104" customFormat="1" ht="61.5" customHeight="1" thickBot="1">
      <c r="A12" s="294"/>
      <c r="B12" s="295"/>
      <c r="C12" s="291"/>
      <c r="D12" s="105"/>
    </row>
    <row r="13" spans="1:4" s="173" customFormat="1" ht="24.75" customHeight="1">
      <c r="A13" s="186" t="s">
        <v>217</v>
      </c>
      <c r="B13" s="187" t="s">
        <v>655</v>
      </c>
      <c r="C13" s="188">
        <f>C14+C34+C54+C68+C77+C87+C103+C115+C121+C160+C118+C28</f>
        <v>638507.1999999998</v>
      </c>
      <c r="D13" s="172" t="e">
        <f>D14+D34+D54+D68+D77+D87+D103+D115+D121+D160+#REF!+#REF!</f>
        <v>#REF!</v>
      </c>
    </row>
    <row r="14" spans="1:4" s="106" customFormat="1" ht="12.75">
      <c r="A14" s="54" t="s">
        <v>647</v>
      </c>
      <c r="B14" s="55" t="s">
        <v>656</v>
      </c>
      <c r="C14" s="49">
        <f>C15</f>
        <v>487530.29999999993</v>
      </c>
      <c r="D14" s="40" t="e">
        <f>D15</f>
        <v>#REF!</v>
      </c>
    </row>
    <row r="15" spans="1:34" s="104" customFormat="1" ht="12.75">
      <c r="A15" s="87" t="s">
        <v>648</v>
      </c>
      <c r="B15" s="90" t="s">
        <v>579</v>
      </c>
      <c r="C15" s="91">
        <f>C16+C24+C20</f>
        <v>487530.29999999993</v>
      </c>
      <c r="D15" s="42" t="e">
        <f>D16+#REF!+#REF!+D24+#REF!+#REF!</f>
        <v>#REF!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5" s="104" customFormat="1" ht="60">
      <c r="A16" s="115" t="s">
        <v>661</v>
      </c>
      <c r="B16" s="57" t="s">
        <v>546</v>
      </c>
      <c r="C16" s="30">
        <f>C17+C18+C19</f>
        <v>482806.6</v>
      </c>
      <c r="D16" s="42" t="e">
        <f>#REF!+D18+D19</f>
        <v>#REF!</v>
      </c>
      <c r="E16" s="116"/>
    </row>
    <row r="17" spans="1:4" s="104" customFormat="1" ht="52.5" customHeight="1">
      <c r="A17" s="117" t="s">
        <v>661</v>
      </c>
      <c r="B17" s="56" t="s">
        <v>224</v>
      </c>
      <c r="C17" s="45">
        <v>478640.1</v>
      </c>
      <c r="D17" s="42">
        <v>758918.66</v>
      </c>
    </row>
    <row r="18" spans="1:4" s="104" customFormat="1" ht="48.75" customHeight="1">
      <c r="A18" s="117" t="s">
        <v>661</v>
      </c>
      <c r="B18" s="56" t="s">
        <v>116</v>
      </c>
      <c r="C18" s="45">
        <v>1700.4</v>
      </c>
      <c r="D18" s="42">
        <v>758918.66</v>
      </c>
    </row>
    <row r="19" spans="1:4" s="104" customFormat="1" ht="51" customHeight="1">
      <c r="A19" s="117" t="s">
        <v>661</v>
      </c>
      <c r="B19" s="56" t="s">
        <v>117</v>
      </c>
      <c r="C19" s="45">
        <v>2466.1</v>
      </c>
      <c r="D19" s="42">
        <v>8577.96</v>
      </c>
    </row>
    <row r="20" spans="1:4" s="104" customFormat="1" ht="88.5" customHeight="1">
      <c r="A20" s="115" t="s">
        <v>662</v>
      </c>
      <c r="B20" s="57" t="s">
        <v>90</v>
      </c>
      <c r="C20" s="44">
        <f>C21+C22+C23</f>
        <v>2429.1</v>
      </c>
      <c r="D20" s="42"/>
    </row>
    <row r="21" spans="1:4" s="104" customFormat="1" ht="78.75">
      <c r="A21" s="117" t="s">
        <v>662</v>
      </c>
      <c r="B21" s="56" t="s">
        <v>91</v>
      </c>
      <c r="C21" s="45">
        <v>2398.6</v>
      </c>
      <c r="D21" s="42"/>
    </row>
    <row r="22" spans="1:4" s="104" customFormat="1" ht="78.75">
      <c r="A22" s="117" t="s">
        <v>662</v>
      </c>
      <c r="B22" s="56" t="s">
        <v>92</v>
      </c>
      <c r="C22" s="45">
        <v>26.8</v>
      </c>
      <c r="D22" s="42"/>
    </row>
    <row r="23" spans="1:4" s="104" customFormat="1" ht="78.75">
      <c r="A23" s="117" t="s">
        <v>662</v>
      </c>
      <c r="B23" s="56" t="s">
        <v>93</v>
      </c>
      <c r="C23" s="45">
        <v>3.7</v>
      </c>
      <c r="D23" s="42"/>
    </row>
    <row r="24" spans="1:4" s="104" customFormat="1" ht="38.25" customHeight="1">
      <c r="A24" s="68" t="s">
        <v>663</v>
      </c>
      <c r="B24" s="57" t="s">
        <v>547</v>
      </c>
      <c r="C24" s="44">
        <f>C25+C27+C26</f>
        <v>2294.6</v>
      </c>
      <c r="D24" s="42">
        <f>9612414.58</f>
        <v>9612414.58</v>
      </c>
    </row>
    <row r="25" spans="1:4" s="104" customFormat="1" ht="38.25" customHeight="1">
      <c r="A25" s="69" t="s">
        <v>663</v>
      </c>
      <c r="B25" s="56" t="s">
        <v>374</v>
      </c>
      <c r="C25" s="45">
        <v>2268.4</v>
      </c>
      <c r="D25" s="42">
        <v>9612414.58</v>
      </c>
    </row>
    <row r="26" spans="1:4" s="104" customFormat="1" ht="38.25" customHeight="1">
      <c r="A26" s="69" t="s">
        <v>663</v>
      </c>
      <c r="B26" s="56" t="s">
        <v>186</v>
      </c>
      <c r="C26" s="45">
        <v>20</v>
      </c>
      <c r="D26" s="52"/>
    </row>
    <row r="27" spans="1:4" s="104" customFormat="1" ht="35.25" customHeight="1">
      <c r="A27" s="69" t="s">
        <v>663</v>
      </c>
      <c r="B27" s="56" t="s">
        <v>94</v>
      </c>
      <c r="C27" s="45">
        <v>6.2</v>
      </c>
      <c r="D27" s="42">
        <v>9612414.58</v>
      </c>
    </row>
    <row r="28" spans="1:4" s="106" customFormat="1" ht="25.5">
      <c r="A28" s="54" t="s">
        <v>412</v>
      </c>
      <c r="B28" s="55" t="s">
        <v>411</v>
      </c>
      <c r="C28" s="49">
        <f>C29</f>
        <v>2780.3999999999996</v>
      </c>
      <c r="D28" s="40" t="e">
        <f>D29</f>
        <v>#REF!</v>
      </c>
    </row>
    <row r="29" spans="1:34" s="104" customFormat="1" ht="25.5">
      <c r="A29" s="87" t="s">
        <v>669</v>
      </c>
      <c r="B29" s="90" t="s">
        <v>664</v>
      </c>
      <c r="C29" s="91">
        <f>C30+C31+C32+C33</f>
        <v>2780.3999999999996</v>
      </c>
      <c r="D29" s="42" t="e">
        <f>#REF!+#REF!+#REF!+#REF!+#REF!+#REF!</f>
        <v>#REF!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4" s="104" customFormat="1" ht="52.5" customHeight="1">
      <c r="A30" s="117" t="s">
        <v>670</v>
      </c>
      <c r="B30" s="56" t="s">
        <v>665</v>
      </c>
      <c r="C30" s="45">
        <v>1049.4</v>
      </c>
      <c r="D30" s="42">
        <v>758918.66</v>
      </c>
    </row>
    <row r="31" spans="1:4" s="104" customFormat="1" ht="56.25">
      <c r="A31" s="117" t="s">
        <v>671</v>
      </c>
      <c r="B31" s="56" t="s">
        <v>666</v>
      </c>
      <c r="C31" s="45">
        <v>23.6</v>
      </c>
      <c r="D31" s="42">
        <v>758918.66</v>
      </c>
    </row>
    <row r="32" spans="1:4" s="104" customFormat="1" ht="51" customHeight="1">
      <c r="A32" s="117" t="s">
        <v>672</v>
      </c>
      <c r="B32" s="56" t="s">
        <v>667</v>
      </c>
      <c r="C32" s="45">
        <v>1797.7</v>
      </c>
      <c r="D32" s="42">
        <v>8577.96</v>
      </c>
    </row>
    <row r="33" spans="1:4" s="104" customFormat="1" ht="51" customHeight="1">
      <c r="A33" s="117" t="s">
        <v>673</v>
      </c>
      <c r="B33" s="56" t="s">
        <v>668</v>
      </c>
      <c r="C33" s="45">
        <v>-90.3</v>
      </c>
      <c r="D33" s="42">
        <v>8577.96</v>
      </c>
    </row>
    <row r="34" spans="1:4" s="104" customFormat="1" ht="18" customHeight="1">
      <c r="A34" s="70" t="s">
        <v>649</v>
      </c>
      <c r="B34" s="75" t="s">
        <v>657</v>
      </c>
      <c r="C34" s="49">
        <f>C35+C45+C49</f>
        <v>57012.600000000006</v>
      </c>
      <c r="D34" s="40">
        <f>D36+D46</f>
        <v>30782532.589999996</v>
      </c>
    </row>
    <row r="35" spans="1:4" s="104" customFormat="1" ht="25.5" customHeight="1">
      <c r="A35" s="92" t="s">
        <v>78</v>
      </c>
      <c r="B35" s="88" t="s">
        <v>218</v>
      </c>
      <c r="C35" s="91">
        <f>C36+C41</f>
        <v>54785.600000000006</v>
      </c>
      <c r="D35" s="41"/>
    </row>
    <row r="36" spans="1:4" s="104" customFormat="1" ht="27" customHeight="1">
      <c r="A36" s="68" t="s">
        <v>78</v>
      </c>
      <c r="B36" s="59" t="s">
        <v>155</v>
      </c>
      <c r="C36" s="30">
        <f>C37+C38+C39+C40</f>
        <v>54790.100000000006</v>
      </c>
      <c r="D36" s="42">
        <f>D37+D38+D39</f>
        <v>30248383.869999997</v>
      </c>
    </row>
    <row r="37" spans="1:4" s="104" customFormat="1" ht="12.75">
      <c r="A37" s="69" t="s">
        <v>78</v>
      </c>
      <c r="B37" s="60" t="s">
        <v>118</v>
      </c>
      <c r="C37" s="45">
        <v>54411.4</v>
      </c>
      <c r="D37" s="42">
        <v>29878396.31</v>
      </c>
    </row>
    <row r="38" spans="1:4" s="104" customFormat="1" ht="12.75">
      <c r="A38" s="69" t="s">
        <v>78</v>
      </c>
      <c r="B38" s="60" t="s">
        <v>119</v>
      </c>
      <c r="C38" s="45">
        <v>317.9</v>
      </c>
      <c r="D38" s="42">
        <v>232464.45</v>
      </c>
    </row>
    <row r="39" spans="1:5" s="104" customFormat="1" ht="12.75">
      <c r="A39" s="69" t="s">
        <v>78</v>
      </c>
      <c r="B39" s="60" t="s">
        <v>120</v>
      </c>
      <c r="C39" s="45">
        <v>56.3</v>
      </c>
      <c r="D39" s="52">
        <v>137523.11</v>
      </c>
      <c r="E39" s="107"/>
    </row>
    <row r="40" spans="1:5" s="104" customFormat="1" ht="12.75">
      <c r="A40" s="69" t="s">
        <v>78</v>
      </c>
      <c r="B40" s="60" t="s">
        <v>95</v>
      </c>
      <c r="C40" s="45">
        <v>4.5</v>
      </c>
      <c r="D40" s="52">
        <v>137523.11</v>
      </c>
      <c r="E40" s="107"/>
    </row>
    <row r="41" spans="1:5" s="104" customFormat="1" ht="36">
      <c r="A41" s="68" t="s">
        <v>157</v>
      </c>
      <c r="B41" s="59" t="s">
        <v>156</v>
      </c>
      <c r="C41" s="45">
        <f>C42+C43+C44</f>
        <v>-4.500000000000001</v>
      </c>
      <c r="D41" s="52"/>
      <c r="E41" s="107"/>
    </row>
    <row r="42" spans="1:5" s="104" customFormat="1" ht="22.5">
      <c r="A42" s="69" t="s">
        <v>157</v>
      </c>
      <c r="B42" s="118" t="s">
        <v>121</v>
      </c>
      <c r="C42" s="45">
        <v>-23.6</v>
      </c>
      <c r="D42" s="52"/>
      <c r="E42" s="107"/>
    </row>
    <row r="43" spans="1:5" s="104" customFormat="1" ht="22.5">
      <c r="A43" s="69" t="s">
        <v>157</v>
      </c>
      <c r="B43" s="118" t="s">
        <v>122</v>
      </c>
      <c r="C43" s="45">
        <v>18.8</v>
      </c>
      <c r="D43" s="52"/>
      <c r="E43" s="107"/>
    </row>
    <row r="44" spans="1:5" s="104" customFormat="1" ht="22.5">
      <c r="A44" s="69" t="s">
        <v>157</v>
      </c>
      <c r="B44" s="118" t="s">
        <v>123</v>
      </c>
      <c r="C44" s="45">
        <v>0.3</v>
      </c>
      <c r="D44" s="52"/>
      <c r="E44" s="107"/>
    </row>
    <row r="45" spans="1:5" s="104" customFormat="1" ht="12.75">
      <c r="A45" s="92" t="s">
        <v>703</v>
      </c>
      <c r="B45" s="93" t="s">
        <v>281</v>
      </c>
      <c r="C45" s="94">
        <f>C46</f>
        <v>660.5</v>
      </c>
      <c r="D45" s="52"/>
      <c r="E45" s="107"/>
    </row>
    <row r="46" spans="1:5" s="104" customFormat="1" ht="17.25" customHeight="1">
      <c r="A46" s="68" t="s">
        <v>703</v>
      </c>
      <c r="B46" s="59" t="s">
        <v>159</v>
      </c>
      <c r="C46" s="44">
        <f>C47+C48</f>
        <v>660.5</v>
      </c>
      <c r="D46" s="58">
        <f>D47+D48</f>
        <v>534148.7200000001</v>
      </c>
      <c r="E46" s="107"/>
    </row>
    <row r="47" spans="1:5" s="104" customFormat="1" ht="17.25" customHeight="1">
      <c r="A47" s="69" t="s">
        <v>703</v>
      </c>
      <c r="B47" s="60" t="s">
        <v>124</v>
      </c>
      <c r="C47" s="45">
        <v>651.9</v>
      </c>
      <c r="D47" s="52">
        <f>532041.17</f>
        <v>532041.17</v>
      </c>
      <c r="E47" s="119"/>
    </row>
    <row r="48" spans="1:5" s="104" customFormat="1" ht="17.25" customHeight="1">
      <c r="A48" s="69" t="s">
        <v>703</v>
      </c>
      <c r="B48" s="60" t="s">
        <v>125</v>
      </c>
      <c r="C48" s="45">
        <v>8.6</v>
      </c>
      <c r="D48" s="52">
        <v>2107.55</v>
      </c>
      <c r="E48" s="119"/>
    </row>
    <row r="49" spans="1:5" s="104" customFormat="1" ht="25.5">
      <c r="A49" s="92" t="s">
        <v>615</v>
      </c>
      <c r="B49" s="93" t="s">
        <v>255</v>
      </c>
      <c r="C49" s="94">
        <f>C50</f>
        <v>1566.5</v>
      </c>
      <c r="D49" s="52"/>
      <c r="E49" s="107"/>
    </row>
    <row r="50" spans="1:5" s="104" customFormat="1" ht="24">
      <c r="A50" s="68" t="s">
        <v>256</v>
      </c>
      <c r="B50" s="59" t="s">
        <v>616</v>
      </c>
      <c r="C50" s="44">
        <f>C51+C53+C52</f>
        <v>1566.5</v>
      </c>
      <c r="D50" s="58">
        <f>D51+D53</f>
        <v>534148.7200000001</v>
      </c>
      <c r="E50" s="107"/>
    </row>
    <row r="51" spans="1:5" s="104" customFormat="1" ht="22.5">
      <c r="A51" s="69" t="s">
        <v>256</v>
      </c>
      <c r="B51" s="60" t="s">
        <v>674</v>
      </c>
      <c r="C51" s="45">
        <v>1531.1</v>
      </c>
      <c r="D51" s="52">
        <f>532041.17</f>
        <v>532041.17</v>
      </c>
      <c r="E51" s="119"/>
    </row>
    <row r="52" spans="1:5" s="104" customFormat="1" ht="22.5">
      <c r="A52" s="69" t="s">
        <v>256</v>
      </c>
      <c r="B52" s="60" t="s">
        <v>675</v>
      </c>
      <c r="C52" s="45">
        <v>1.2</v>
      </c>
      <c r="D52" s="52">
        <v>2107.55</v>
      </c>
      <c r="E52" s="119"/>
    </row>
    <row r="53" spans="1:5" s="104" customFormat="1" ht="22.5">
      <c r="A53" s="69" t="s">
        <v>256</v>
      </c>
      <c r="B53" s="60" t="s">
        <v>676</v>
      </c>
      <c r="C53" s="45">
        <v>34.2</v>
      </c>
      <c r="D53" s="52">
        <v>2107.55</v>
      </c>
      <c r="E53" s="119"/>
    </row>
    <row r="54" spans="1:5" s="104" customFormat="1" ht="12.75">
      <c r="A54" s="70" t="s">
        <v>650</v>
      </c>
      <c r="B54" s="75" t="s">
        <v>658</v>
      </c>
      <c r="C54" s="49">
        <f>C55+C59</f>
        <v>21544.600000000002</v>
      </c>
      <c r="D54" s="76">
        <f>D55+D59</f>
        <v>11945371.16</v>
      </c>
      <c r="E54" s="107"/>
    </row>
    <row r="55" spans="1:4" s="104" customFormat="1" ht="20.25" customHeight="1">
      <c r="A55" s="87" t="s">
        <v>651</v>
      </c>
      <c r="B55" s="88" t="s">
        <v>83</v>
      </c>
      <c r="C55" s="91">
        <f>C56</f>
        <v>2077.9</v>
      </c>
      <c r="D55" s="42">
        <f>D56</f>
        <v>1679178.84</v>
      </c>
    </row>
    <row r="56" spans="1:4" s="104" customFormat="1" ht="36.75" customHeight="1">
      <c r="A56" s="68" t="s">
        <v>529</v>
      </c>
      <c r="B56" s="59" t="s">
        <v>548</v>
      </c>
      <c r="C56" s="30">
        <f>C57+C58</f>
        <v>2077.9</v>
      </c>
      <c r="D56" s="42">
        <f>D57+D58</f>
        <v>1679178.84</v>
      </c>
    </row>
    <row r="57" spans="1:4" s="104" customFormat="1" ht="37.5" customHeight="1">
      <c r="A57" s="69" t="s">
        <v>529</v>
      </c>
      <c r="B57" s="60" t="s">
        <v>167</v>
      </c>
      <c r="C57" s="45">
        <v>2053.3</v>
      </c>
      <c r="D57" s="42">
        <v>1633234.58</v>
      </c>
    </row>
    <row r="58" spans="1:4" s="106" customFormat="1" ht="37.5" customHeight="1">
      <c r="A58" s="69" t="s">
        <v>529</v>
      </c>
      <c r="B58" s="60" t="s">
        <v>168</v>
      </c>
      <c r="C58" s="45">
        <v>24.6</v>
      </c>
      <c r="D58" s="42">
        <v>45944.26</v>
      </c>
    </row>
    <row r="59" spans="1:4" s="106" customFormat="1" ht="17.25" customHeight="1">
      <c r="A59" s="87" t="s">
        <v>652</v>
      </c>
      <c r="B59" s="88" t="s">
        <v>84</v>
      </c>
      <c r="C59" s="91">
        <f>C60+C64</f>
        <v>19466.7</v>
      </c>
      <c r="D59" s="42">
        <f>D60+D64</f>
        <v>10266192.32</v>
      </c>
    </row>
    <row r="60" spans="1:4" s="106" customFormat="1" ht="52.5" customHeight="1">
      <c r="A60" s="48" t="s">
        <v>530</v>
      </c>
      <c r="B60" s="59" t="s">
        <v>549</v>
      </c>
      <c r="C60" s="30">
        <f>C61+C62+C63</f>
        <v>3701.4</v>
      </c>
      <c r="D60" s="42">
        <f>D61+D62+D63</f>
        <v>739641.56</v>
      </c>
    </row>
    <row r="61" spans="1:4" s="106" customFormat="1" ht="53.25" customHeight="1">
      <c r="A61" s="62" t="s">
        <v>530</v>
      </c>
      <c r="B61" s="60" t="s">
        <v>169</v>
      </c>
      <c r="C61" s="45">
        <v>3534.4</v>
      </c>
      <c r="D61" s="42">
        <v>734192.38</v>
      </c>
    </row>
    <row r="62" spans="1:4" s="106" customFormat="1" ht="49.5" customHeight="1">
      <c r="A62" s="62" t="s">
        <v>530</v>
      </c>
      <c r="B62" s="60" t="s">
        <v>170</v>
      </c>
      <c r="C62" s="45">
        <v>53.6</v>
      </c>
      <c r="D62" s="42">
        <v>5249.18</v>
      </c>
    </row>
    <row r="63" spans="1:4" s="106" customFormat="1" ht="49.5" customHeight="1">
      <c r="A63" s="62" t="s">
        <v>530</v>
      </c>
      <c r="B63" s="60" t="s">
        <v>171</v>
      </c>
      <c r="C63" s="45">
        <v>113.4</v>
      </c>
      <c r="D63" s="42">
        <v>200</v>
      </c>
    </row>
    <row r="64" spans="1:4" s="106" customFormat="1" ht="53.25" customHeight="1">
      <c r="A64" s="48" t="s">
        <v>531</v>
      </c>
      <c r="B64" s="59" t="s">
        <v>550</v>
      </c>
      <c r="C64" s="30">
        <f>C65+C66+C67</f>
        <v>15765.300000000001</v>
      </c>
      <c r="D64" s="42">
        <f>D65+D66+D67</f>
        <v>9526550.76</v>
      </c>
    </row>
    <row r="65" spans="1:4" s="106" customFormat="1" ht="53.25" customHeight="1">
      <c r="A65" s="62" t="s">
        <v>531</v>
      </c>
      <c r="B65" s="60" t="s">
        <v>172</v>
      </c>
      <c r="C65" s="45">
        <v>15689.1</v>
      </c>
      <c r="D65" s="42">
        <v>9305978.41</v>
      </c>
    </row>
    <row r="66" spans="1:4" s="106" customFormat="1" ht="49.5" customHeight="1">
      <c r="A66" s="62" t="s">
        <v>531</v>
      </c>
      <c r="B66" s="60" t="s">
        <v>173</v>
      </c>
      <c r="C66" s="45">
        <v>63.7</v>
      </c>
      <c r="D66" s="42">
        <v>183060.45</v>
      </c>
    </row>
    <row r="67" spans="1:4" s="106" customFormat="1" ht="51.75" customHeight="1">
      <c r="A67" s="62" t="s">
        <v>531</v>
      </c>
      <c r="B67" s="60" t="s">
        <v>174</v>
      </c>
      <c r="C67" s="45">
        <v>12.5</v>
      </c>
      <c r="D67" s="42">
        <v>37511.9</v>
      </c>
    </row>
    <row r="68" spans="1:4" s="106" customFormat="1" ht="12.75">
      <c r="A68" s="70" t="s">
        <v>578</v>
      </c>
      <c r="B68" s="75" t="s">
        <v>659</v>
      </c>
      <c r="C68" s="49">
        <f>C69+C72</f>
        <v>7953.9</v>
      </c>
      <c r="D68" s="40" t="e">
        <f>D70+D75+D76</f>
        <v>#REF!</v>
      </c>
    </row>
    <row r="69" spans="1:4" s="108" customFormat="1" ht="25.5" customHeight="1">
      <c r="A69" s="92" t="s">
        <v>260</v>
      </c>
      <c r="B69" s="88" t="s">
        <v>236</v>
      </c>
      <c r="C69" s="91">
        <f>C70</f>
        <v>7934.9</v>
      </c>
      <c r="D69" s="42">
        <v>0</v>
      </c>
    </row>
    <row r="70" spans="1:4" s="106" customFormat="1" ht="36" customHeight="1">
      <c r="A70" s="68" t="s">
        <v>677</v>
      </c>
      <c r="B70" s="59" t="s">
        <v>268</v>
      </c>
      <c r="C70" s="30">
        <f>C71</f>
        <v>7934.9</v>
      </c>
      <c r="D70" s="42" t="e">
        <f>#REF!+#REF!+#REF!</f>
        <v>#REF!</v>
      </c>
    </row>
    <row r="71" spans="1:4" s="106" customFormat="1" ht="36" customHeight="1">
      <c r="A71" s="69" t="s">
        <v>677</v>
      </c>
      <c r="B71" s="60" t="s">
        <v>532</v>
      </c>
      <c r="C71" s="46">
        <v>7934.9</v>
      </c>
      <c r="D71" s="42" t="e">
        <f>#REF!+#REF!+#REF!</f>
        <v>#REF!</v>
      </c>
    </row>
    <row r="72" spans="1:4" s="106" customFormat="1" ht="36.75" customHeight="1">
      <c r="A72" s="68" t="s">
        <v>114</v>
      </c>
      <c r="B72" s="59" t="s">
        <v>237</v>
      </c>
      <c r="C72" s="44">
        <f>C73+C75</f>
        <v>19</v>
      </c>
      <c r="D72" s="42"/>
    </row>
    <row r="73" spans="1:4" s="106" customFormat="1" ht="26.25" customHeight="1">
      <c r="A73" s="68" t="s">
        <v>160</v>
      </c>
      <c r="B73" s="59" t="s">
        <v>551</v>
      </c>
      <c r="C73" s="44">
        <f>C74</f>
        <v>3</v>
      </c>
      <c r="D73" s="42"/>
    </row>
    <row r="74" spans="1:4" s="106" customFormat="1" ht="29.25" customHeight="1">
      <c r="A74" s="69" t="s">
        <v>160</v>
      </c>
      <c r="B74" s="60" t="s">
        <v>678</v>
      </c>
      <c r="C74" s="45">
        <v>3</v>
      </c>
      <c r="D74" s="42"/>
    </row>
    <row r="75" spans="1:4" s="106" customFormat="1" ht="48">
      <c r="A75" s="68" t="s">
        <v>161</v>
      </c>
      <c r="B75" s="59" t="s">
        <v>679</v>
      </c>
      <c r="C75" s="46">
        <f>C76</f>
        <v>16</v>
      </c>
      <c r="D75" s="42">
        <f>693210.94+3221.15</f>
        <v>696432.09</v>
      </c>
    </row>
    <row r="76" spans="1:4" s="106" customFormat="1" ht="49.5" customHeight="1">
      <c r="A76" s="69" t="s">
        <v>161</v>
      </c>
      <c r="B76" s="60" t="s">
        <v>162</v>
      </c>
      <c r="C76" s="46">
        <v>16</v>
      </c>
      <c r="D76" s="42">
        <v>42000</v>
      </c>
    </row>
    <row r="77" spans="1:4" s="106" customFormat="1" ht="24.75" customHeight="1">
      <c r="A77" s="70" t="s">
        <v>585</v>
      </c>
      <c r="B77" s="75" t="s">
        <v>698</v>
      </c>
      <c r="C77" s="49">
        <f>C83+C78</f>
        <v>121.7</v>
      </c>
      <c r="D77" s="40" t="e">
        <f>D79+#REF!+D84+#REF!+#REF!</f>
        <v>#REF!</v>
      </c>
    </row>
    <row r="78" spans="1:4" s="104" customFormat="1" ht="26.25" customHeight="1">
      <c r="A78" s="68" t="s">
        <v>179</v>
      </c>
      <c r="B78" s="59" t="s">
        <v>180</v>
      </c>
      <c r="C78" s="30">
        <f>C79</f>
        <v>121.9</v>
      </c>
      <c r="D78" s="43">
        <f>D79</f>
        <v>-3067805.81</v>
      </c>
    </row>
    <row r="79" spans="1:4" s="106" customFormat="1" ht="36" customHeight="1">
      <c r="A79" s="68" t="s">
        <v>178</v>
      </c>
      <c r="B79" s="59" t="s">
        <v>552</v>
      </c>
      <c r="C79" s="30">
        <f>C80+C81+C82</f>
        <v>121.9</v>
      </c>
      <c r="D79" s="42">
        <f>D80+D81+D82</f>
        <v>-3067805.81</v>
      </c>
    </row>
    <row r="80" spans="1:4" s="106" customFormat="1" ht="27.75" customHeight="1">
      <c r="A80" s="69" t="s">
        <v>178</v>
      </c>
      <c r="B80" s="60" t="s">
        <v>175</v>
      </c>
      <c r="C80" s="46">
        <v>89.5</v>
      </c>
      <c r="D80" s="42">
        <v>-2382430.41</v>
      </c>
    </row>
    <row r="81" spans="1:4" s="106" customFormat="1" ht="27.75" customHeight="1">
      <c r="A81" s="69" t="s">
        <v>178</v>
      </c>
      <c r="B81" s="60" t="s">
        <v>176</v>
      </c>
      <c r="C81" s="46">
        <v>32.5</v>
      </c>
      <c r="D81" s="42">
        <v>-719221.71</v>
      </c>
    </row>
    <row r="82" spans="1:4" s="106" customFormat="1" ht="25.5" customHeight="1">
      <c r="A82" s="69" t="s">
        <v>178</v>
      </c>
      <c r="B82" s="60" t="s">
        <v>177</v>
      </c>
      <c r="C82" s="46">
        <v>-0.1</v>
      </c>
      <c r="D82" s="42">
        <v>33846.31</v>
      </c>
    </row>
    <row r="83" spans="1:4" s="106" customFormat="1" ht="16.5" customHeight="1">
      <c r="A83" s="92" t="s">
        <v>650</v>
      </c>
      <c r="B83" s="88" t="s">
        <v>99</v>
      </c>
      <c r="C83" s="91">
        <f>C84</f>
        <v>-0.2</v>
      </c>
      <c r="D83" s="42"/>
    </row>
    <row r="84" spans="1:4" s="106" customFormat="1" ht="26.25" customHeight="1">
      <c r="A84" s="68" t="s">
        <v>622</v>
      </c>
      <c r="B84" s="59" t="s">
        <v>96</v>
      </c>
      <c r="C84" s="30">
        <f>C85+C86</f>
        <v>-0.2</v>
      </c>
      <c r="D84" s="42" t="e">
        <f>D85+D86+#REF!</f>
        <v>#REF!</v>
      </c>
    </row>
    <row r="85" spans="1:4" s="106" customFormat="1" ht="26.25" customHeight="1">
      <c r="A85" s="69" t="s">
        <v>622</v>
      </c>
      <c r="B85" s="60" t="s">
        <v>97</v>
      </c>
      <c r="C85" s="46">
        <v>-0.2</v>
      </c>
      <c r="D85" s="42">
        <v>-5128916.16</v>
      </c>
    </row>
    <row r="86" spans="1:4" s="106" customFormat="1" ht="26.25" customHeight="1">
      <c r="A86" s="69" t="s">
        <v>622</v>
      </c>
      <c r="B86" s="60" t="s">
        <v>98</v>
      </c>
      <c r="C86" s="46">
        <v>0</v>
      </c>
      <c r="D86" s="42">
        <v>-1264995.65</v>
      </c>
    </row>
    <row r="87" spans="1:4" s="106" customFormat="1" ht="25.5">
      <c r="A87" s="70" t="s">
        <v>132</v>
      </c>
      <c r="B87" s="75" t="s">
        <v>660</v>
      </c>
      <c r="C87" s="49">
        <f>C88+C97+C100</f>
        <v>31213.2</v>
      </c>
      <c r="D87" s="40" t="e">
        <f>D88+D102</f>
        <v>#REF!</v>
      </c>
    </row>
    <row r="88" spans="1:4" s="106" customFormat="1" ht="80.25" customHeight="1">
      <c r="A88" s="87" t="s">
        <v>680</v>
      </c>
      <c r="B88" s="88" t="s">
        <v>133</v>
      </c>
      <c r="C88" s="91">
        <f>C89+C92</f>
        <v>31119</v>
      </c>
      <c r="D88" s="42" t="e">
        <f>#REF!+D92</f>
        <v>#REF!</v>
      </c>
    </row>
    <row r="89" spans="1:4" s="104" customFormat="1" ht="60">
      <c r="A89" s="68" t="s">
        <v>681</v>
      </c>
      <c r="B89" s="59" t="s">
        <v>564</v>
      </c>
      <c r="C89" s="44">
        <f>C90+C91</f>
        <v>29095</v>
      </c>
      <c r="D89" s="52"/>
    </row>
    <row r="90" spans="1:4" s="104" customFormat="1" ht="57" customHeight="1">
      <c r="A90" s="69" t="s">
        <v>681</v>
      </c>
      <c r="B90" s="60" t="s">
        <v>565</v>
      </c>
      <c r="C90" s="45">
        <v>27658.9</v>
      </c>
      <c r="D90" s="52"/>
    </row>
    <row r="91" spans="1:4" s="104" customFormat="1" ht="50.25" customHeight="1">
      <c r="A91" s="69" t="s">
        <v>681</v>
      </c>
      <c r="B91" s="60" t="s">
        <v>566</v>
      </c>
      <c r="C91" s="45">
        <v>1436.1</v>
      </c>
      <c r="D91" s="52"/>
    </row>
    <row r="92" spans="1:4" s="104" customFormat="1" ht="62.25" customHeight="1">
      <c r="A92" s="68" t="s">
        <v>682</v>
      </c>
      <c r="B92" s="59" t="s">
        <v>134</v>
      </c>
      <c r="C92" s="30">
        <f>C93</f>
        <v>2024</v>
      </c>
      <c r="D92" s="43" t="e">
        <f>D95+#REF!+#REF!</f>
        <v>#REF!</v>
      </c>
    </row>
    <row r="93" spans="1:4" s="104" customFormat="1" ht="48">
      <c r="A93" s="68" t="s">
        <v>189</v>
      </c>
      <c r="B93" s="59" t="s">
        <v>683</v>
      </c>
      <c r="C93" s="44">
        <f>C94+C95+C96</f>
        <v>2024</v>
      </c>
      <c r="D93" s="42"/>
    </row>
    <row r="94" spans="1:4" s="104" customFormat="1" ht="48">
      <c r="A94" s="68" t="s">
        <v>189</v>
      </c>
      <c r="B94" s="61" t="s">
        <v>580</v>
      </c>
      <c r="C94" s="44">
        <v>14.4</v>
      </c>
      <c r="D94" s="42"/>
    </row>
    <row r="95" spans="1:4" s="109" customFormat="1" ht="49.5" customHeight="1">
      <c r="A95" s="69" t="s">
        <v>189</v>
      </c>
      <c r="B95" s="60" t="s">
        <v>220</v>
      </c>
      <c r="C95" s="45">
        <v>2004.6</v>
      </c>
      <c r="D95" s="42">
        <f>1763784.73</f>
        <v>1763784.73</v>
      </c>
    </row>
    <row r="96" spans="1:4" s="109" customFormat="1" ht="49.5" customHeight="1">
      <c r="A96" s="69" t="s">
        <v>189</v>
      </c>
      <c r="B96" s="60" t="s">
        <v>684</v>
      </c>
      <c r="C96" s="44">
        <v>5</v>
      </c>
      <c r="D96" s="42"/>
    </row>
    <row r="97" spans="1:4" s="109" customFormat="1" ht="25.5">
      <c r="A97" s="92" t="s">
        <v>202</v>
      </c>
      <c r="B97" s="88" t="s">
        <v>201</v>
      </c>
      <c r="C97" s="94">
        <f>C98</f>
        <v>93.9</v>
      </c>
      <c r="D97" s="42"/>
    </row>
    <row r="98" spans="1:4" s="109" customFormat="1" ht="36">
      <c r="A98" s="68" t="s">
        <v>685</v>
      </c>
      <c r="B98" s="59" t="s">
        <v>203</v>
      </c>
      <c r="C98" s="44">
        <f>C99</f>
        <v>93.9</v>
      </c>
      <c r="D98" s="42"/>
    </row>
    <row r="99" spans="1:4" s="109" customFormat="1" ht="39.75" customHeight="1">
      <c r="A99" s="62" t="s">
        <v>205</v>
      </c>
      <c r="B99" s="60" t="s">
        <v>204</v>
      </c>
      <c r="C99" s="45">
        <v>93.9</v>
      </c>
      <c r="D99" s="42">
        <f>30000</f>
        <v>30000</v>
      </c>
    </row>
    <row r="100" spans="1:4" s="109" customFormat="1" ht="76.5" customHeight="1">
      <c r="A100" s="92" t="s">
        <v>686</v>
      </c>
      <c r="B100" s="88" t="s">
        <v>100</v>
      </c>
      <c r="C100" s="94">
        <f>C101</f>
        <v>0.3</v>
      </c>
      <c r="D100" s="42"/>
    </row>
    <row r="101" spans="1:4" s="109" customFormat="1" ht="60.75" customHeight="1">
      <c r="A101" s="68" t="s">
        <v>687</v>
      </c>
      <c r="B101" s="59" t="s">
        <v>101</v>
      </c>
      <c r="C101" s="44">
        <f>C102</f>
        <v>0.3</v>
      </c>
      <c r="D101" s="42"/>
    </row>
    <row r="102" spans="1:4" s="109" customFormat="1" ht="54.75" customHeight="1">
      <c r="A102" s="62" t="s">
        <v>687</v>
      </c>
      <c r="B102" s="60" t="s">
        <v>581</v>
      </c>
      <c r="C102" s="45">
        <v>0.3</v>
      </c>
      <c r="D102" s="42">
        <f>30000</f>
        <v>30000</v>
      </c>
    </row>
    <row r="103" spans="1:4" s="106" customFormat="1" ht="19.5" customHeight="1">
      <c r="A103" s="70" t="s">
        <v>80</v>
      </c>
      <c r="B103" s="75" t="s">
        <v>77</v>
      </c>
      <c r="C103" s="49">
        <f>C104</f>
        <v>7340.500000000001</v>
      </c>
      <c r="D103" s="40">
        <f>D104</f>
        <v>2784619.39</v>
      </c>
    </row>
    <row r="104" spans="1:4" s="109" customFormat="1" ht="16.5" customHeight="1">
      <c r="A104" s="92" t="s">
        <v>81</v>
      </c>
      <c r="B104" s="88" t="s">
        <v>135</v>
      </c>
      <c r="C104" s="94">
        <f>C105+C107+C109+C111+C113</f>
        <v>7340.500000000001</v>
      </c>
      <c r="D104" s="42">
        <v>2784619.39</v>
      </c>
    </row>
    <row r="105" spans="1:4" s="109" customFormat="1" ht="24">
      <c r="A105" s="68" t="s">
        <v>690</v>
      </c>
      <c r="B105" s="59" t="s">
        <v>688</v>
      </c>
      <c r="C105" s="44">
        <f>C106</f>
        <v>3555.3</v>
      </c>
      <c r="D105" s="42"/>
    </row>
    <row r="106" spans="1:4" s="109" customFormat="1" ht="22.5">
      <c r="A106" s="62" t="s">
        <v>623</v>
      </c>
      <c r="B106" s="60" t="s">
        <v>689</v>
      </c>
      <c r="C106" s="45">
        <v>3555.3</v>
      </c>
      <c r="D106" s="42">
        <f>30000</f>
        <v>30000</v>
      </c>
    </row>
    <row r="107" spans="1:4" s="109" customFormat="1" ht="12.75">
      <c r="A107" s="68" t="s">
        <v>624</v>
      </c>
      <c r="B107" s="59" t="s">
        <v>691</v>
      </c>
      <c r="C107" s="44">
        <f>C108</f>
        <v>773.1</v>
      </c>
      <c r="D107" s="42"/>
    </row>
    <row r="108" spans="1:4" s="109" customFormat="1" ht="12.75">
      <c r="A108" s="62" t="s">
        <v>624</v>
      </c>
      <c r="B108" s="60" t="s">
        <v>692</v>
      </c>
      <c r="C108" s="45">
        <v>773.1</v>
      </c>
      <c r="D108" s="42">
        <f>30000</f>
        <v>30000</v>
      </c>
    </row>
    <row r="109" spans="1:4" s="109" customFormat="1" ht="12.75">
      <c r="A109" s="68" t="s">
        <v>194</v>
      </c>
      <c r="B109" s="59" t="s">
        <v>693</v>
      </c>
      <c r="C109" s="44">
        <f>C110</f>
        <v>2786</v>
      </c>
      <c r="D109" s="42"/>
    </row>
    <row r="110" spans="1:4" s="109" customFormat="1" ht="12.75">
      <c r="A110" s="62" t="s">
        <v>194</v>
      </c>
      <c r="B110" s="60" t="s">
        <v>694</v>
      </c>
      <c r="C110" s="45">
        <v>2786</v>
      </c>
      <c r="D110" s="42">
        <f>30000</f>
        <v>30000</v>
      </c>
    </row>
    <row r="111" spans="1:4" s="109" customFormat="1" ht="24">
      <c r="A111" s="68" t="s">
        <v>158</v>
      </c>
      <c r="B111" s="59" t="s">
        <v>695</v>
      </c>
      <c r="C111" s="44">
        <f>C112</f>
        <v>0.1</v>
      </c>
      <c r="D111" s="42"/>
    </row>
    <row r="112" spans="1:4" s="109" customFormat="1" ht="12.75">
      <c r="A112" s="62" t="s">
        <v>158</v>
      </c>
      <c r="B112" s="60" t="s">
        <v>696</v>
      </c>
      <c r="C112" s="45">
        <v>0.1</v>
      </c>
      <c r="D112" s="42">
        <f>30000</f>
        <v>30000</v>
      </c>
    </row>
    <row r="113" spans="1:4" s="109" customFormat="1" ht="36">
      <c r="A113" s="68" t="s">
        <v>747</v>
      </c>
      <c r="B113" s="59" t="s">
        <v>697</v>
      </c>
      <c r="C113" s="44">
        <f>C114</f>
        <v>226</v>
      </c>
      <c r="D113" s="42"/>
    </row>
    <row r="114" spans="1:4" s="109" customFormat="1" ht="33.75">
      <c r="A114" s="62" t="s">
        <v>747</v>
      </c>
      <c r="B114" s="60" t="s">
        <v>746</v>
      </c>
      <c r="C114" s="45">
        <v>226</v>
      </c>
      <c r="D114" s="42">
        <f>30000</f>
        <v>30000</v>
      </c>
    </row>
    <row r="115" spans="1:46" s="106" customFormat="1" ht="24" customHeight="1">
      <c r="A115" s="70" t="s">
        <v>553</v>
      </c>
      <c r="B115" s="120" t="s">
        <v>234</v>
      </c>
      <c r="C115" s="49">
        <f>C116</f>
        <v>2760.5</v>
      </c>
      <c r="D115" s="40" t="e">
        <f>#REF!+#REF!</f>
        <v>#REF!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</row>
    <row r="116" spans="1:46" s="109" customFormat="1" ht="74.25" customHeight="1">
      <c r="A116" s="87" t="s">
        <v>748</v>
      </c>
      <c r="B116" s="121" t="s">
        <v>351</v>
      </c>
      <c r="C116" s="91">
        <f>C117</f>
        <v>2760.5</v>
      </c>
      <c r="D116" s="4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</row>
    <row r="117" spans="1:46" s="109" customFormat="1" ht="67.5">
      <c r="A117" s="62" t="s">
        <v>749</v>
      </c>
      <c r="B117" s="63" t="s">
        <v>350</v>
      </c>
      <c r="C117" s="46">
        <v>2760.5</v>
      </c>
      <c r="D117" s="4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</row>
    <row r="118" spans="1:4" s="106" customFormat="1" ht="19.5" customHeight="1">
      <c r="A118" s="70" t="s">
        <v>232</v>
      </c>
      <c r="B118" s="75" t="s">
        <v>233</v>
      </c>
      <c r="C118" s="49">
        <f>C119</f>
        <v>0.2</v>
      </c>
      <c r="D118" s="40">
        <f>D119</f>
        <v>2784619.39</v>
      </c>
    </row>
    <row r="119" spans="1:4" s="109" customFormat="1" ht="38.25">
      <c r="A119" s="92" t="s">
        <v>750</v>
      </c>
      <c r="B119" s="88" t="s">
        <v>538</v>
      </c>
      <c r="C119" s="94">
        <f>C120</f>
        <v>0.2</v>
      </c>
      <c r="D119" s="42">
        <v>2784619.39</v>
      </c>
    </row>
    <row r="120" spans="1:46" s="109" customFormat="1" ht="33.75">
      <c r="A120" s="62" t="s">
        <v>282</v>
      </c>
      <c r="B120" s="63" t="s">
        <v>751</v>
      </c>
      <c r="C120" s="46">
        <v>0.2</v>
      </c>
      <c r="D120" s="4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</row>
    <row r="121" spans="1:4" s="106" customFormat="1" ht="12.75">
      <c r="A121" s="70" t="s">
        <v>235</v>
      </c>
      <c r="B121" s="75" t="s">
        <v>75</v>
      </c>
      <c r="C121" s="49">
        <f>C122+C127+C131+C141+C143+C155+C129+C148+C150+C146+C152</f>
        <v>13500.900000000001</v>
      </c>
      <c r="D121" s="40" t="e">
        <f>D122+D127+D129+D131+#REF!+D141+#REF!+D155</f>
        <v>#REF!</v>
      </c>
    </row>
    <row r="122" spans="1:4" s="106" customFormat="1" ht="25.5">
      <c r="A122" s="92" t="s">
        <v>752</v>
      </c>
      <c r="B122" s="88" t="s">
        <v>317</v>
      </c>
      <c r="C122" s="91">
        <f>C123+C125</f>
        <v>130.4</v>
      </c>
      <c r="D122" s="42">
        <f>D123+D125</f>
        <v>544513.5299999999</v>
      </c>
    </row>
    <row r="123" spans="1:4" s="106" customFormat="1" ht="50.25" customHeight="1">
      <c r="A123" s="68" t="s">
        <v>753</v>
      </c>
      <c r="B123" s="59" t="s">
        <v>318</v>
      </c>
      <c r="C123" s="30">
        <f>C124</f>
        <v>127.5</v>
      </c>
      <c r="D123" s="42">
        <f>-2658.16</f>
        <v>-2658.16</v>
      </c>
    </row>
    <row r="124" spans="1:4" s="106" customFormat="1" ht="49.5" customHeight="1">
      <c r="A124" s="69" t="s">
        <v>753</v>
      </c>
      <c r="B124" s="60" t="s">
        <v>206</v>
      </c>
      <c r="C124" s="46">
        <v>127.5</v>
      </c>
      <c r="D124" s="42"/>
    </row>
    <row r="125" spans="1:4" s="106" customFormat="1" ht="51" customHeight="1">
      <c r="A125" s="68" t="s">
        <v>754</v>
      </c>
      <c r="B125" s="59" t="s">
        <v>319</v>
      </c>
      <c r="C125" s="30">
        <f>C126</f>
        <v>2.9</v>
      </c>
      <c r="D125" s="42">
        <f>547171.69</f>
        <v>547171.69</v>
      </c>
    </row>
    <row r="126" spans="1:4" s="106" customFormat="1" ht="33.75">
      <c r="A126" s="69" t="s">
        <v>754</v>
      </c>
      <c r="B126" s="60" t="s">
        <v>207</v>
      </c>
      <c r="C126" s="46">
        <v>2.9</v>
      </c>
      <c r="D126" s="42"/>
    </row>
    <row r="127" spans="1:4" s="106" customFormat="1" ht="53.25" customHeight="1">
      <c r="A127" s="92" t="s">
        <v>755</v>
      </c>
      <c r="B127" s="88" t="s">
        <v>320</v>
      </c>
      <c r="C127" s="91">
        <f>C128</f>
        <v>214.7</v>
      </c>
      <c r="D127" s="42">
        <f>175000</f>
        <v>175000</v>
      </c>
    </row>
    <row r="128" spans="1:4" s="106" customFormat="1" ht="45">
      <c r="A128" s="69" t="s">
        <v>755</v>
      </c>
      <c r="B128" s="60" t="s">
        <v>208</v>
      </c>
      <c r="C128" s="46">
        <v>214.7</v>
      </c>
      <c r="D128" s="42">
        <f>175000</f>
        <v>175000</v>
      </c>
    </row>
    <row r="129" spans="1:4" s="106" customFormat="1" ht="56.25" customHeight="1">
      <c r="A129" s="92" t="s">
        <v>756</v>
      </c>
      <c r="B129" s="88" t="s">
        <v>321</v>
      </c>
      <c r="C129" s="91">
        <f>C130</f>
        <v>103.9</v>
      </c>
      <c r="D129" s="42">
        <f>17000</f>
        <v>17000</v>
      </c>
    </row>
    <row r="130" spans="1:4" s="106" customFormat="1" ht="37.5" customHeight="1">
      <c r="A130" s="69" t="s">
        <v>757</v>
      </c>
      <c r="B130" s="60" t="s">
        <v>209</v>
      </c>
      <c r="C130" s="46">
        <v>103.9</v>
      </c>
      <c r="D130" s="42">
        <f>17000</f>
        <v>17000</v>
      </c>
    </row>
    <row r="131" spans="1:4" s="106" customFormat="1" ht="108" customHeight="1">
      <c r="A131" s="87" t="s">
        <v>758</v>
      </c>
      <c r="B131" s="88" t="s">
        <v>126</v>
      </c>
      <c r="C131" s="91">
        <f>C132+C136+C139+C134</f>
        <v>6105</v>
      </c>
      <c r="D131" s="42" t="e">
        <f>D132+#REF!+#REF!+D136+D139</f>
        <v>#REF!</v>
      </c>
    </row>
    <row r="132" spans="1:4" s="106" customFormat="1" ht="25.5" customHeight="1">
      <c r="A132" s="48" t="s">
        <v>759</v>
      </c>
      <c r="B132" s="59" t="s">
        <v>322</v>
      </c>
      <c r="C132" s="30">
        <f>C133</f>
        <v>4540</v>
      </c>
      <c r="D132" s="42">
        <f>755260</f>
        <v>755260</v>
      </c>
    </row>
    <row r="133" spans="1:4" s="106" customFormat="1" ht="22.5">
      <c r="A133" s="62" t="s">
        <v>759</v>
      </c>
      <c r="B133" s="60" t="s">
        <v>210</v>
      </c>
      <c r="C133" s="46">
        <v>4540</v>
      </c>
      <c r="D133" s="42">
        <f>755260</f>
        <v>755260</v>
      </c>
    </row>
    <row r="134" spans="1:4" s="106" customFormat="1" ht="37.5" customHeight="1">
      <c r="A134" s="48" t="s">
        <v>197</v>
      </c>
      <c r="B134" s="59" t="s">
        <v>195</v>
      </c>
      <c r="C134" s="30">
        <f>C135</f>
        <v>28</v>
      </c>
      <c r="D134" s="42"/>
    </row>
    <row r="135" spans="1:4" s="106" customFormat="1" ht="29.25" customHeight="1">
      <c r="A135" s="62" t="s">
        <v>197</v>
      </c>
      <c r="B135" s="60" t="s">
        <v>196</v>
      </c>
      <c r="C135" s="46">
        <v>28</v>
      </c>
      <c r="D135" s="42"/>
    </row>
    <row r="136" spans="1:4" s="106" customFormat="1" ht="25.5" customHeight="1">
      <c r="A136" s="48" t="s">
        <v>323</v>
      </c>
      <c r="B136" s="59" t="s">
        <v>324</v>
      </c>
      <c r="C136" s="30">
        <f>C137+C138</f>
        <v>1436.8</v>
      </c>
      <c r="D136" s="42">
        <f>645000+60000</f>
        <v>705000</v>
      </c>
    </row>
    <row r="137" spans="1:4" s="106" customFormat="1" ht="22.5">
      <c r="A137" s="62" t="s">
        <v>323</v>
      </c>
      <c r="B137" s="60" t="s">
        <v>324</v>
      </c>
      <c r="C137" s="46">
        <v>436.8</v>
      </c>
      <c r="D137" s="42">
        <f>645000+60000</f>
        <v>705000</v>
      </c>
    </row>
    <row r="138" spans="1:4" s="106" customFormat="1" ht="22.5">
      <c r="A138" s="62" t="s">
        <v>323</v>
      </c>
      <c r="B138" s="60" t="s">
        <v>211</v>
      </c>
      <c r="C138" s="46">
        <v>1000</v>
      </c>
      <c r="D138" s="42">
        <f>645000+60000</f>
        <v>705000</v>
      </c>
    </row>
    <row r="139" spans="1:4" s="106" customFormat="1" ht="25.5" customHeight="1">
      <c r="A139" s="48" t="s">
        <v>760</v>
      </c>
      <c r="B139" s="59" t="s">
        <v>325</v>
      </c>
      <c r="C139" s="30">
        <f>C140</f>
        <v>100.2</v>
      </c>
      <c r="D139" s="42">
        <f>22000+496500</f>
        <v>518500</v>
      </c>
    </row>
    <row r="140" spans="1:4" s="106" customFormat="1" ht="22.5">
      <c r="A140" s="62" t="s">
        <v>760</v>
      </c>
      <c r="B140" s="60" t="s">
        <v>212</v>
      </c>
      <c r="C140" s="46">
        <v>100.2</v>
      </c>
      <c r="D140" s="42"/>
    </row>
    <row r="141" spans="1:4" s="106" customFormat="1" ht="49.5" customHeight="1">
      <c r="A141" s="87" t="s">
        <v>761</v>
      </c>
      <c r="B141" s="88" t="s">
        <v>326</v>
      </c>
      <c r="C141" s="91">
        <f>C142</f>
        <v>1408.9</v>
      </c>
      <c r="D141" s="42">
        <f>772359.04</f>
        <v>772359.04</v>
      </c>
    </row>
    <row r="142" spans="1:4" s="106" customFormat="1" ht="33.75">
      <c r="A142" s="62" t="s">
        <v>761</v>
      </c>
      <c r="B142" s="60" t="s">
        <v>213</v>
      </c>
      <c r="C142" s="46">
        <v>1408.9</v>
      </c>
      <c r="D142" s="42">
        <f>772359.04</f>
        <v>772359.04</v>
      </c>
    </row>
    <row r="143" spans="1:4" s="106" customFormat="1" ht="36">
      <c r="A143" s="68" t="s">
        <v>163</v>
      </c>
      <c r="B143" s="64" t="s">
        <v>298</v>
      </c>
      <c r="C143" s="30">
        <f>C144</f>
        <v>20</v>
      </c>
      <c r="D143" s="42"/>
    </row>
    <row r="144" spans="1:4" s="106" customFormat="1" ht="33.75">
      <c r="A144" s="69" t="s">
        <v>164</v>
      </c>
      <c r="B144" s="60" t="s">
        <v>188</v>
      </c>
      <c r="C144" s="46">
        <f>C145</f>
        <v>20</v>
      </c>
      <c r="D144" s="42"/>
    </row>
    <row r="145" spans="1:4" s="106" customFormat="1" ht="33.75">
      <c r="A145" s="69" t="s">
        <v>164</v>
      </c>
      <c r="B145" s="60" t="s">
        <v>214</v>
      </c>
      <c r="C145" s="46">
        <v>20</v>
      </c>
      <c r="D145" s="42"/>
    </row>
    <row r="146" spans="1:4" s="106" customFormat="1" ht="27" customHeight="1">
      <c r="A146" s="68" t="s">
        <v>762</v>
      </c>
      <c r="B146" s="64" t="s">
        <v>283</v>
      </c>
      <c r="C146" s="30">
        <f>C147</f>
        <v>36</v>
      </c>
      <c r="D146" s="42"/>
    </row>
    <row r="147" spans="1:4" s="106" customFormat="1" ht="22.5">
      <c r="A147" s="69" t="s">
        <v>762</v>
      </c>
      <c r="B147" s="60" t="s">
        <v>763</v>
      </c>
      <c r="C147" s="46">
        <v>36</v>
      </c>
      <c r="D147" s="42"/>
    </row>
    <row r="148" spans="1:4" s="106" customFormat="1" ht="63.75">
      <c r="A148" s="92" t="s">
        <v>198</v>
      </c>
      <c r="B148" s="95" t="s">
        <v>199</v>
      </c>
      <c r="C148" s="91">
        <f>C149</f>
        <v>423.6</v>
      </c>
      <c r="D148" s="42"/>
    </row>
    <row r="149" spans="1:4" s="106" customFormat="1" ht="48" customHeight="1">
      <c r="A149" s="69" t="s">
        <v>198</v>
      </c>
      <c r="B149" s="60" t="s">
        <v>764</v>
      </c>
      <c r="C149" s="46">
        <v>423.6</v>
      </c>
      <c r="D149" s="42"/>
    </row>
    <row r="150" spans="1:5" s="106" customFormat="1" ht="35.25" customHeight="1">
      <c r="A150" s="92" t="s">
        <v>0</v>
      </c>
      <c r="B150" s="95" t="s">
        <v>200</v>
      </c>
      <c r="C150" s="91">
        <f>C151</f>
        <v>1197</v>
      </c>
      <c r="D150" s="42"/>
      <c r="E150" s="110"/>
    </row>
    <row r="151" spans="1:4" s="106" customFormat="1" ht="22.5">
      <c r="A151" s="69" t="s">
        <v>0</v>
      </c>
      <c r="B151" s="60" t="s">
        <v>765</v>
      </c>
      <c r="C151" s="46">
        <v>1197</v>
      </c>
      <c r="D151" s="42"/>
    </row>
    <row r="152" spans="1:4" s="106" customFormat="1" ht="48">
      <c r="A152" s="68" t="s">
        <v>4</v>
      </c>
      <c r="B152" s="59" t="s">
        <v>1</v>
      </c>
      <c r="C152" s="30">
        <f>C153</f>
        <v>53.7</v>
      </c>
      <c r="D152" s="42"/>
    </row>
    <row r="153" spans="1:4" s="106" customFormat="1" ht="45">
      <c r="A153" s="69" t="s">
        <v>4</v>
      </c>
      <c r="B153" s="60" t="s">
        <v>2</v>
      </c>
      <c r="C153" s="46">
        <f>C154</f>
        <v>53.7</v>
      </c>
      <c r="D153" s="42">
        <f>316904.69+5200.02+65634.24+3313953.31+30000+149000</f>
        <v>3880692.2600000002</v>
      </c>
    </row>
    <row r="154" spans="1:4" s="106" customFormat="1" ht="45">
      <c r="A154" s="69" t="s">
        <v>4</v>
      </c>
      <c r="B154" s="60" t="s">
        <v>3</v>
      </c>
      <c r="C154" s="46">
        <v>53.7</v>
      </c>
      <c r="D154" s="42">
        <f>316904.69+5200.02+65634.24+3313953.31+30000+149000</f>
        <v>3880692.2600000002</v>
      </c>
    </row>
    <row r="155" spans="1:4" s="106" customFormat="1" ht="25.5" customHeight="1">
      <c r="A155" s="92" t="s">
        <v>6</v>
      </c>
      <c r="B155" s="88" t="s">
        <v>150</v>
      </c>
      <c r="C155" s="91">
        <f>C157+C158+C159</f>
        <v>3807.7000000000003</v>
      </c>
      <c r="D155" s="42">
        <f>D157</f>
        <v>3880692.2600000002</v>
      </c>
    </row>
    <row r="156" spans="1:4" s="106" customFormat="1" ht="36">
      <c r="A156" s="68" t="s">
        <v>7</v>
      </c>
      <c r="B156" s="59" t="s">
        <v>5</v>
      </c>
      <c r="C156" s="30">
        <f>C157+C158+C159</f>
        <v>3807.7000000000003</v>
      </c>
      <c r="D156" s="42"/>
    </row>
    <row r="157" spans="1:4" s="106" customFormat="1" ht="24" customHeight="1">
      <c r="A157" s="69" t="s">
        <v>7</v>
      </c>
      <c r="B157" s="60" t="s">
        <v>151</v>
      </c>
      <c r="C157" s="46">
        <v>1926</v>
      </c>
      <c r="D157" s="42">
        <f>316904.69+5200.02+65634.24+3313953.31+30000+149000</f>
        <v>3880692.2600000002</v>
      </c>
    </row>
    <row r="158" spans="1:4" s="106" customFormat="1" ht="24" customHeight="1">
      <c r="A158" s="69" t="s">
        <v>7</v>
      </c>
      <c r="B158" s="60" t="s">
        <v>215</v>
      </c>
      <c r="C158" s="46">
        <v>1768.9</v>
      </c>
      <c r="D158" s="42">
        <f>316904.69+5200.02+65634.24+3313953.31+30000+149000</f>
        <v>3880692.2600000002</v>
      </c>
    </row>
    <row r="159" spans="1:4" s="106" customFormat="1" ht="24" customHeight="1">
      <c r="A159" s="69" t="s">
        <v>7</v>
      </c>
      <c r="B159" s="60" t="s">
        <v>216</v>
      </c>
      <c r="C159" s="46">
        <v>112.8</v>
      </c>
      <c r="D159" s="42">
        <f>316904.69+5200.02+65634.24+3313953.31+30000+149000</f>
        <v>3880692.2600000002</v>
      </c>
    </row>
    <row r="160" spans="1:4" s="106" customFormat="1" ht="12.75">
      <c r="A160" s="70" t="s">
        <v>152</v>
      </c>
      <c r="B160" s="75" t="s">
        <v>369</v>
      </c>
      <c r="C160" s="49">
        <f>C161+C163</f>
        <v>6748.399999999999</v>
      </c>
      <c r="D160" s="77">
        <f>D162+D164+D165+D166+D168+D169</f>
        <v>4241545.76</v>
      </c>
    </row>
    <row r="161" spans="1:23" s="106" customFormat="1" ht="18.75" customHeight="1">
      <c r="A161" s="87" t="s">
        <v>103</v>
      </c>
      <c r="B161" s="88" t="s">
        <v>102</v>
      </c>
      <c r="C161" s="91">
        <f>C162</f>
        <v>-58.6</v>
      </c>
      <c r="D161" s="4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</row>
    <row r="162" spans="1:23" s="106" customFormat="1" ht="23.25" customHeight="1">
      <c r="A162" s="48" t="s">
        <v>560</v>
      </c>
      <c r="B162" s="59" t="s">
        <v>557</v>
      </c>
      <c r="C162" s="30">
        <v>-58.6</v>
      </c>
      <c r="D162" s="42">
        <f>49542.85-56000</f>
        <v>-6457.1500000000015</v>
      </c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</row>
    <row r="163" spans="1:23" s="106" customFormat="1" ht="15" customHeight="1">
      <c r="A163" s="92" t="s">
        <v>370</v>
      </c>
      <c r="B163" s="88" t="s">
        <v>104</v>
      </c>
      <c r="C163" s="91">
        <f>C164</f>
        <v>6806.999999999999</v>
      </c>
      <c r="D163" s="4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</row>
    <row r="164" spans="1:4" s="106" customFormat="1" ht="15" customHeight="1">
      <c r="A164" s="68" t="s">
        <v>559</v>
      </c>
      <c r="B164" s="59" t="s">
        <v>558</v>
      </c>
      <c r="C164" s="30">
        <f>C165+C166+C167+C168+C169</f>
        <v>6806.999999999999</v>
      </c>
      <c r="D164" s="42">
        <f>3586895.53</f>
        <v>3586895.53</v>
      </c>
    </row>
    <row r="165" spans="1:4" s="106" customFormat="1" ht="12.75">
      <c r="A165" s="69" t="s">
        <v>559</v>
      </c>
      <c r="B165" s="60" t="s">
        <v>221</v>
      </c>
      <c r="C165" s="46">
        <v>1607.3</v>
      </c>
      <c r="D165" s="42">
        <f>66444.72+198073.11</f>
        <v>264517.82999999996</v>
      </c>
    </row>
    <row r="166" spans="1:4" s="106" customFormat="1" ht="12.75">
      <c r="A166" s="69" t="s">
        <v>559</v>
      </c>
      <c r="B166" s="60" t="s">
        <v>223</v>
      </c>
      <c r="C166" s="46">
        <v>1008.1</v>
      </c>
      <c r="D166" s="42">
        <f>56465.66</f>
        <v>56465.66</v>
      </c>
    </row>
    <row r="167" spans="1:4" s="106" customFormat="1" ht="12.75">
      <c r="A167" s="69" t="s">
        <v>559</v>
      </c>
      <c r="B167" s="60" t="s">
        <v>187</v>
      </c>
      <c r="C167" s="46">
        <v>2227.5</v>
      </c>
      <c r="D167" s="42"/>
    </row>
    <row r="168" spans="1:4" s="106" customFormat="1" ht="12.75">
      <c r="A168" s="69" t="s">
        <v>559</v>
      </c>
      <c r="B168" s="60" t="s">
        <v>222</v>
      </c>
      <c r="C168" s="46">
        <v>1019.4</v>
      </c>
      <c r="D168" s="42">
        <f>3785.89+334338</f>
        <v>338123.89</v>
      </c>
    </row>
    <row r="169" spans="1:4" s="106" customFormat="1" ht="12" customHeight="1">
      <c r="A169" s="69" t="s">
        <v>559</v>
      </c>
      <c r="B169" s="60" t="s">
        <v>8</v>
      </c>
      <c r="C169" s="46">
        <v>944.7</v>
      </c>
      <c r="D169" s="42">
        <v>2000</v>
      </c>
    </row>
    <row r="170" spans="1:4" s="176" customFormat="1" ht="20.25" customHeight="1">
      <c r="A170" s="174" t="s">
        <v>534</v>
      </c>
      <c r="B170" s="175" t="s">
        <v>76</v>
      </c>
      <c r="C170" s="171">
        <f>C171+C223</f>
        <v>2402217.5</v>
      </c>
      <c r="D170" s="172" t="e">
        <f>D171+#REF!</f>
        <v>#REF!</v>
      </c>
    </row>
    <row r="171" spans="1:33" s="106" customFormat="1" ht="25.5">
      <c r="A171" s="70" t="s">
        <v>535</v>
      </c>
      <c r="B171" s="75" t="s">
        <v>554</v>
      </c>
      <c r="C171" s="49">
        <f>C172+C175+C199+C217</f>
        <v>2441982.7</v>
      </c>
      <c r="D171" s="78" t="e">
        <f>D172+D175+D199</f>
        <v>#REF!</v>
      </c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</row>
    <row r="172" spans="1:4" s="106" customFormat="1" ht="25.5">
      <c r="A172" s="70" t="s">
        <v>536</v>
      </c>
      <c r="B172" s="75" t="s">
        <v>582</v>
      </c>
      <c r="C172" s="49">
        <f>C173</f>
        <v>811531.3</v>
      </c>
      <c r="D172" s="40">
        <f>D174</f>
        <v>613003.8</v>
      </c>
    </row>
    <row r="173" spans="1:4" s="111" customFormat="1" ht="12.75">
      <c r="A173" s="87" t="s">
        <v>190</v>
      </c>
      <c r="B173" s="88" t="s">
        <v>191</v>
      </c>
      <c r="C173" s="91">
        <f>C174</f>
        <v>811531.3</v>
      </c>
      <c r="D173" s="42"/>
    </row>
    <row r="174" spans="1:4" ht="24" customHeight="1">
      <c r="A174" s="69" t="s">
        <v>537</v>
      </c>
      <c r="B174" s="60" t="s">
        <v>153</v>
      </c>
      <c r="C174" s="50">
        <v>811531.3</v>
      </c>
      <c r="D174" s="42">
        <v>613003.8</v>
      </c>
    </row>
    <row r="175" spans="1:4" ht="38.25">
      <c r="A175" s="70" t="s">
        <v>284</v>
      </c>
      <c r="B175" s="75" t="s">
        <v>154</v>
      </c>
      <c r="C175" s="49">
        <f>C176+C178+C186</f>
        <v>1031720.6000000001</v>
      </c>
      <c r="D175" s="40" t="e">
        <f>D179+#REF!+D187</f>
        <v>#REF!</v>
      </c>
    </row>
    <row r="176" spans="1:4" ht="35.25" customHeight="1">
      <c r="A176" s="48" t="s">
        <v>589</v>
      </c>
      <c r="B176" s="59" t="s">
        <v>590</v>
      </c>
      <c r="C176" s="30">
        <f>C177</f>
        <v>100</v>
      </c>
      <c r="D176" s="41"/>
    </row>
    <row r="177" spans="1:4" ht="46.5" customHeight="1">
      <c r="A177" s="62" t="s">
        <v>592</v>
      </c>
      <c r="B177" s="60" t="s">
        <v>591</v>
      </c>
      <c r="C177" s="46">
        <v>100</v>
      </c>
      <c r="D177" s="41"/>
    </row>
    <row r="178" spans="1:4" ht="24">
      <c r="A178" s="48" t="s">
        <v>11</v>
      </c>
      <c r="B178" s="59" t="s">
        <v>9</v>
      </c>
      <c r="C178" s="30">
        <f>C179</f>
        <v>793142.2000000001</v>
      </c>
      <c r="D178" s="41"/>
    </row>
    <row r="179" spans="1:4" ht="22.5">
      <c r="A179" s="62" t="s">
        <v>12</v>
      </c>
      <c r="B179" s="56" t="s">
        <v>10</v>
      </c>
      <c r="C179" s="46">
        <f>C180+C181+C182+C183+C184+C185</f>
        <v>793142.2000000001</v>
      </c>
      <c r="D179" s="42" t="e">
        <f>#REF!</f>
        <v>#REF!</v>
      </c>
    </row>
    <row r="180" spans="1:4" ht="60.75" customHeight="1">
      <c r="A180" s="62" t="s">
        <v>19</v>
      </c>
      <c r="B180" s="56" t="s">
        <v>13</v>
      </c>
      <c r="C180" s="46">
        <v>243203.3</v>
      </c>
      <c r="D180" s="42" t="e">
        <f>#REF!</f>
        <v>#REF!</v>
      </c>
    </row>
    <row r="181" spans="1:4" ht="78.75">
      <c r="A181" s="62" t="s">
        <v>20</v>
      </c>
      <c r="B181" s="56" t="s">
        <v>14</v>
      </c>
      <c r="C181" s="46">
        <v>451872.5</v>
      </c>
      <c r="D181" s="42" t="e">
        <f>#REF!</f>
        <v>#REF!</v>
      </c>
    </row>
    <row r="182" spans="1:4" ht="60.75" customHeight="1">
      <c r="A182" s="62" t="s">
        <v>21</v>
      </c>
      <c r="B182" s="56" t="s">
        <v>15</v>
      </c>
      <c r="C182" s="46">
        <v>64489.8</v>
      </c>
      <c r="D182" s="42" t="e">
        <f>#REF!</f>
        <v>#REF!</v>
      </c>
    </row>
    <row r="183" spans="1:4" ht="60.75" customHeight="1">
      <c r="A183" s="62" t="s">
        <v>22</v>
      </c>
      <c r="B183" s="56" t="s">
        <v>16</v>
      </c>
      <c r="C183" s="46">
        <v>32792.9</v>
      </c>
      <c r="D183" s="42" t="e">
        <f>#REF!</f>
        <v>#REF!</v>
      </c>
    </row>
    <row r="184" spans="1:4" ht="39.75" customHeight="1">
      <c r="A184" s="62" t="s">
        <v>23</v>
      </c>
      <c r="B184" s="56" t="s">
        <v>17</v>
      </c>
      <c r="C184" s="46">
        <v>783.7</v>
      </c>
      <c r="D184" s="42" t="e">
        <f>#REF!</f>
        <v>#REF!</v>
      </c>
    </row>
    <row r="185" spans="1:4" ht="60.75" customHeight="1">
      <c r="A185" s="62" t="s">
        <v>24</v>
      </c>
      <c r="B185" s="56" t="s">
        <v>18</v>
      </c>
      <c r="C185" s="46">
        <v>0</v>
      </c>
      <c r="D185" s="42" t="e">
        <f>#REF!</f>
        <v>#REF!</v>
      </c>
    </row>
    <row r="186" spans="1:4" ht="14.25" customHeight="1">
      <c r="A186" s="48" t="s">
        <v>105</v>
      </c>
      <c r="B186" s="57" t="s">
        <v>136</v>
      </c>
      <c r="C186" s="30">
        <f>C187</f>
        <v>238478.4</v>
      </c>
      <c r="D186" s="42"/>
    </row>
    <row r="187" spans="1:4" ht="15.75" customHeight="1">
      <c r="A187" s="48" t="s">
        <v>561</v>
      </c>
      <c r="B187" s="57" t="s">
        <v>137</v>
      </c>
      <c r="C187" s="30">
        <f>C188+C189+C190+C191+C192+C193+C194+C195+C196+C197+C198</f>
        <v>238478.4</v>
      </c>
      <c r="D187" s="42">
        <f>D188+D189+D190+D191+D192+D193</f>
        <v>1004872.6</v>
      </c>
    </row>
    <row r="188" spans="1:4" ht="27.75" customHeight="1">
      <c r="A188" s="62" t="s">
        <v>25</v>
      </c>
      <c r="B188" s="56" t="s">
        <v>593</v>
      </c>
      <c r="C188" s="46">
        <v>56115.8</v>
      </c>
      <c r="D188" s="42">
        <v>697560</v>
      </c>
    </row>
    <row r="189" spans="1:4" ht="45">
      <c r="A189" s="62" t="s">
        <v>625</v>
      </c>
      <c r="B189" s="56" t="s">
        <v>594</v>
      </c>
      <c r="C189" s="46">
        <v>36723.5</v>
      </c>
      <c r="D189" s="42">
        <v>0</v>
      </c>
    </row>
    <row r="190" spans="1:4" ht="45">
      <c r="A190" s="71" t="s">
        <v>626</v>
      </c>
      <c r="B190" s="56" t="s">
        <v>595</v>
      </c>
      <c r="C190" s="46">
        <v>9894.9</v>
      </c>
      <c r="D190" s="42">
        <v>4885.5</v>
      </c>
    </row>
    <row r="191" spans="1:4" ht="62.25" customHeight="1">
      <c r="A191" s="62" t="s">
        <v>627</v>
      </c>
      <c r="B191" s="56" t="s">
        <v>596</v>
      </c>
      <c r="C191" s="46">
        <v>5000</v>
      </c>
      <c r="D191" s="42">
        <v>819.4</v>
      </c>
    </row>
    <row r="192" spans="1:4" ht="24" customHeight="1">
      <c r="A192" s="62" t="s">
        <v>628</v>
      </c>
      <c r="B192" s="56" t="s">
        <v>597</v>
      </c>
      <c r="C192" s="46">
        <v>15115.5</v>
      </c>
      <c r="D192" s="42">
        <v>7.7</v>
      </c>
    </row>
    <row r="193" spans="1:4" ht="45">
      <c r="A193" s="62" t="s">
        <v>629</v>
      </c>
      <c r="B193" s="56" t="s">
        <v>598</v>
      </c>
      <c r="C193" s="46">
        <v>6125</v>
      </c>
      <c r="D193" s="42">
        <v>301600</v>
      </c>
    </row>
    <row r="194" spans="1:4" ht="61.5" customHeight="1">
      <c r="A194" s="62" t="s">
        <v>630</v>
      </c>
      <c r="B194" s="56" t="s">
        <v>599</v>
      </c>
      <c r="C194" s="46">
        <v>4754</v>
      </c>
      <c r="D194" s="42"/>
    </row>
    <row r="195" spans="1:4" ht="61.5" customHeight="1">
      <c r="A195" s="62" t="s">
        <v>21</v>
      </c>
      <c r="B195" s="56" t="s">
        <v>600</v>
      </c>
      <c r="C195" s="46">
        <v>14000.5</v>
      </c>
      <c r="D195" s="42"/>
    </row>
    <row r="196" spans="1:4" ht="56.25">
      <c r="A196" s="62" t="s">
        <v>67</v>
      </c>
      <c r="B196" s="56" t="s">
        <v>601</v>
      </c>
      <c r="C196" s="46">
        <v>406.4</v>
      </c>
      <c r="D196" s="42"/>
    </row>
    <row r="197" spans="1:4" ht="38.25" customHeight="1">
      <c r="A197" s="62" t="s">
        <v>23</v>
      </c>
      <c r="B197" s="56" t="s">
        <v>602</v>
      </c>
      <c r="C197" s="46">
        <v>3063.3</v>
      </c>
      <c r="D197" s="42"/>
    </row>
    <row r="198" spans="1:4" ht="39" customHeight="1">
      <c r="A198" s="71" t="s">
        <v>68</v>
      </c>
      <c r="B198" s="56" t="s">
        <v>539</v>
      </c>
      <c r="C198" s="46">
        <v>87279.5</v>
      </c>
      <c r="D198" s="42"/>
    </row>
    <row r="199" spans="1:4" ht="26.25" customHeight="1">
      <c r="A199" s="70" t="s">
        <v>583</v>
      </c>
      <c r="B199" s="55" t="s">
        <v>584</v>
      </c>
      <c r="C199" s="49">
        <f>C200+C202+C214+C212</f>
        <v>597031.7999999999</v>
      </c>
      <c r="D199" s="40" t="e">
        <f>#REF!+#REF!+D202+#REF!+D212+D215</f>
        <v>#REF!</v>
      </c>
    </row>
    <row r="200" spans="1:4" ht="36">
      <c r="A200" s="48" t="s">
        <v>608</v>
      </c>
      <c r="B200" s="51" t="s">
        <v>606</v>
      </c>
      <c r="C200" s="30">
        <f>C201</f>
        <v>10.6</v>
      </c>
      <c r="D200" s="41"/>
    </row>
    <row r="201" spans="1:4" ht="35.25" customHeight="1">
      <c r="A201" s="62" t="s">
        <v>609</v>
      </c>
      <c r="B201" s="65" t="s">
        <v>607</v>
      </c>
      <c r="C201" s="46">
        <v>10.6</v>
      </c>
      <c r="D201" s="41"/>
    </row>
    <row r="202" spans="1:4" ht="26.25" customHeight="1">
      <c r="A202" s="48" t="s">
        <v>257</v>
      </c>
      <c r="B202" s="57" t="s">
        <v>106</v>
      </c>
      <c r="C202" s="30">
        <f>C203</f>
        <v>48819.1</v>
      </c>
      <c r="D202" s="42">
        <f>D204+D205</f>
        <v>2064.5</v>
      </c>
    </row>
    <row r="203" spans="1:4" ht="26.25" customHeight="1">
      <c r="A203" s="48" t="s">
        <v>257</v>
      </c>
      <c r="B203" s="57" t="s">
        <v>391</v>
      </c>
      <c r="C203" s="30">
        <f>C204+C205+C206+C207+C208+C209+C210+C211</f>
        <v>48819.1</v>
      </c>
      <c r="D203" s="42"/>
    </row>
    <row r="204" spans="1:4" ht="57" customHeight="1">
      <c r="A204" s="62" t="s">
        <v>540</v>
      </c>
      <c r="B204" s="65" t="s">
        <v>610</v>
      </c>
      <c r="C204" s="50">
        <v>3225.4</v>
      </c>
      <c r="D204" s="42">
        <v>907.9</v>
      </c>
    </row>
    <row r="205" spans="1:4" ht="45">
      <c r="A205" s="69" t="s">
        <v>541</v>
      </c>
      <c r="B205" s="65" t="s">
        <v>611</v>
      </c>
      <c r="C205" s="46">
        <v>1445.3</v>
      </c>
      <c r="D205" s="42">
        <v>1156.6</v>
      </c>
    </row>
    <row r="206" spans="1:4" ht="50.25" customHeight="1">
      <c r="A206" s="69" t="s">
        <v>165</v>
      </c>
      <c r="B206" s="65" t="s">
        <v>612</v>
      </c>
      <c r="C206" s="46">
        <v>1315</v>
      </c>
      <c r="D206" s="42"/>
    </row>
    <row r="207" spans="1:4" ht="73.5" customHeight="1">
      <c r="A207" s="69" t="s">
        <v>71</v>
      </c>
      <c r="B207" s="65" t="s">
        <v>613</v>
      </c>
      <c r="C207" s="46">
        <v>33900.9</v>
      </c>
      <c r="D207" s="42"/>
    </row>
    <row r="208" spans="1:4" ht="84" customHeight="1">
      <c r="A208" s="69" t="s">
        <v>72</v>
      </c>
      <c r="B208" s="65" t="s">
        <v>614</v>
      </c>
      <c r="C208" s="46">
        <v>1763.2</v>
      </c>
      <c r="D208" s="42"/>
    </row>
    <row r="209" spans="1:4" ht="79.5" customHeight="1">
      <c r="A209" s="69" t="s">
        <v>73</v>
      </c>
      <c r="B209" s="65" t="s">
        <v>347</v>
      </c>
      <c r="C209" s="46">
        <v>5749.4</v>
      </c>
      <c r="D209" s="42"/>
    </row>
    <row r="210" spans="1:4" ht="66.75" customHeight="1">
      <c r="A210" s="69" t="s">
        <v>74</v>
      </c>
      <c r="B210" s="65" t="s">
        <v>69</v>
      </c>
      <c r="C210" s="46">
        <v>0</v>
      </c>
      <c r="D210" s="42"/>
    </row>
    <row r="211" spans="1:4" ht="72.75" customHeight="1">
      <c r="A211" s="69" t="s">
        <v>331</v>
      </c>
      <c r="B211" s="65" t="s">
        <v>70</v>
      </c>
      <c r="C211" s="46">
        <v>1419.9</v>
      </c>
      <c r="D211" s="42"/>
    </row>
    <row r="212" spans="1:4" ht="63" customHeight="1">
      <c r="A212" s="68" t="s">
        <v>617</v>
      </c>
      <c r="B212" s="57" t="s">
        <v>138</v>
      </c>
      <c r="C212" s="30">
        <f>C213</f>
        <v>7578</v>
      </c>
      <c r="D212" s="42">
        <f>D213</f>
        <v>2102.4</v>
      </c>
    </row>
    <row r="213" spans="1:4" ht="55.5" customHeight="1">
      <c r="A213" s="69" t="s">
        <v>617</v>
      </c>
      <c r="B213" s="65" t="s">
        <v>392</v>
      </c>
      <c r="C213" s="46">
        <v>7578</v>
      </c>
      <c r="D213" s="42">
        <v>2102.4</v>
      </c>
    </row>
    <row r="214" spans="1:4" ht="20.25" customHeight="1">
      <c r="A214" s="68" t="s">
        <v>258</v>
      </c>
      <c r="B214" s="57" t="s">
        <v>353</v>
      </c>
      <c r="C214" s="30">
        <f>C215</f>
        <v>540624.1</v>
      </c>
      <c r="D214" s="42"/>
    </row>
    <row r="215" spans="1:4" ht="18" customHeight="1">
      <c r="A215" s="68" t="s">
        <v>259</v>
      </c>
      <c r="B215" s="57" t="s">
        <v>354</v>
      </c>
      <c r="C215" s="30">
        <f>C216</f>
        <v>540624.1</v>
      </c>
      <c r="D215" s="42">
        <f>D216</f>
        <v>222252.9</v>
      </c>
    </row>
    <row r="216" spans="1:4" ht="22.5">
      <c r="A216" s="62" t="s">
        <v>332</v>
      </c>
      <c r="B216" s="56" t="s">
        <v>354</v>
      </c>
      <c r="C216" s="50">
        <v>540624.1</v>
      </c>
      <c r="D216" s="42">
        <v>222252.9</v>
      </c>
    </row>
    <row r="217" spans="1:4" ht="18" customHeight="1">
      <c r="A217" s="70" t="s">
        <v>327</v>
      </c>
      <c r="B217" s="75" t="s">
        <v>328</v>
      </c>
      <c r="C217" s="49">
        <f>C220+C218</f>
        <v>1699</v>
      </c>
      <c r="D217" s="78"/>
    </row>
    <row r="218" spans="1:4" ht="36">
      <c r="A218" s="48" t="s">
        <v>336</v>
      </c>
      <c r="B218" s="59" t="s">
        <v>334</v>
      </c>
      <c r="C218" s="30">
        <f>C219</f>
        <v>399</v>
      </c>
      <c r="D218" s="66"/>
    </row>
    <row r="219" spans="1:4" ht="60">
      <c r="A219" s="48" t="s">
        <v>337</v>
      </c>
      <c r="B219" s="59" t="s">
        <v>335</v>
      </c>
      <c r="C219" s="50">
        <v>399</v>
      </c>
      <c r="D219" s="66"/>
    </row>
    <row r="220" spans="1:4" ht="16.5" customHeight="1">
      <c r="A220" s="48" t="s">
        <v>127</v>
      </c>
      <c r="B220" s="59" t="s">
        <v>128</v>
      </c>
      <c r="C220" s="30">
        <f>C221</f>
        <v>1300</v>
      </c>
      <c r="D220" s="66"/>
    </row>
    <row r="221" spans="1:4" ht="24">
      <c r="A221" s="48" t="s">
        <v>129</v>
      </c>
      <c r="B221" s="59" t="s">
        <v>130</v>
      </c>
      <c r="C221" s="50">
        <f>C222</f>
        <v>1300</v>
      </c>
      <c r="D221" s="66"/>
    </row>
    <row r="222" spans="1:4" ht="39.75" customHeight="1">
      <c r="A222" s="62" t="s">
        <v>333</v>
      </c>
      <c r="B222" s="60" t="s">
        <v>348</v>
      </c>
      <c r="C222" s="50">
        <v>1300</v>
      </c>
      <c r="D222" s="66"/>
    </row>
    <row r="223" spans="1:4" ht="38.25">
      <c r="A223" s="70" t="s">
        <v>107</v>
      </c>
      <c r="B223" s="80" t="s">
        <v>562</v>
      </c>
      <c r="C223" s="81">
        <f>C224</f>
        <v>-39765.2</v>
      </c>
      <c r="D223" s="79"/>
    </row>
    <row r="224" spans="1:4" ht="38.25">
      <c r="A224" s="87" t="s">
        <v>131</v>
      </c>
      <c r="B224" s="88" t="s">
        <v>349</v>
      </c>
      <c r="C224" s="89">
        <v>-39765.2</v>
      </c>
      <c r="D224" s="66"/>
    </row>
    <row r="225" spans="1:4" s="112" customFormat="1" ht="16.5" thickBot="1">
      <c r="A225" s="82" t="s">
        <v>643</v>
      </c>
      <c r="B225" s="83"/>
      <c r="C225" s="84">
        <f>C13+C170</f>
        <v>3040724.6999999997</v>
      </c>
      <c r="D225" s="85" t="e">
        <f>D13+D170+#REF!</f>
        <v>#REF!</v>
      </c>
    </row>
    <row r="227" ht="12.75">
      <c r="B227" s="113"/>
    </row>
    <row r="228" spans="2:4" ht="12.75">
      <c r="B228" s="113"/>
      <c r="D228" s="114"/>
    </row>
    <row r="229" ht="12.75">
      <c r="B229" s="113"/>
    </row>
    <row r="230" ht="12.75">
      <c r="B230" s="113"/>
    </row>
    <row r="231" ht="12.75">
      <c r="B231" s="113"/>
    </row>
  </sheetData>
  <mergeCells count="8">
    <mergeCell ref="C11:C12"/>
    <mergeCell ref="B1:D1"/>
    <mergeCell ref="B2:D2"/>
    <mergeCell ref="B3:D3"/>
    <mergeCell ref="A7:D8"/>
    <mergeCell ref="B4:C4"/>
    <mergeCell ref="A11:A12"/>
    <mergeCell ref="B11:B12"/>
  </mergeCells>
  <printOptions/>
  <pageMargins left="0.7874015748031497" right="0.3937007874015748" top="0.5905511811023623" bottom="0.5905511811023623" header="0.5118110236220472" footer="0.5118110236220472"/>
  <pageSetup fitToHeight="10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608"/>
  <sheetViews>
    <sheetView zoomScaleSheetLayoutView="100" workbookViewId="0" topLeftCell="A1">
      <selection activeCell="E4" sqref="E4:G4"/>
    </sheetView>
  </sheetViews>
  <sheetFormatPr defaultColWidth="9.140625" defaultRowHeight="12.75"/>
  <cols>
    <col min="1" max="1" width="62.7109375" style="197" customWidth="1"/>
    <col min="2" max="2" width="8.28125" style="197" customWidth="1"/>
    <col min="3" max="3" width="5.8515625" style="197" customWidth="1"/>
    <col min="4" max="4" width="6.140625" style="197" customWidth="1"/>
    <col min="5" max="5" width="9.57421875" style="197" customWidth="1"/>
    <col min="6" max="6" width="6.00390625" style="197" customWidth="1"/>
    <col min="7" max="7" width="18.7109375" style="197" customWidth="1"/>
    <col min="8" max="8" width="10.7109375" style="197" bestFit="1" customWidth="1"/>
    <col min="9" max="16384" width="9.140625" style="197" customWidth="1"/>
  </cols>
  <sheetData>
    <row r="1" spans="4:9" s="2" customFormat="1" ht="12.75">
      <c r="D1" s="17"/>
      <c r="E1" s="284" t="s">
        <v>266</v>
      </c>
      <c r="F1" s="297"/>
      <c r="G1" s="297"/>
      <c r="I1" s="15"/>
    </row>
    <row r="2" spans="2:9" s="2" customFormat="1" ht="12.75">
      <c r="B2" s="298" t="s">
        <v>706</v>
      </c>
      <c r="C2" s="297"/>
      <c r="D2" s="297"/>
      <c r="E2" s="297"/>
      <c r="F2" s="297"/>
      <c r="G2" s="297"/>
      <c r="H2" s="15"/>
      <c r="I2" s="15"/>
    </row>
    <row r="3" spans="1:10" s="2" customFormat="1" ht="12.75">
      <c r="A3" s="18"/>
      <c r="B3" s="298" t="s">
        <v>707</v>
      </c>
      <c r="C3" s="297"/>
      <c r="D3" s="297"/>
      <c r="E3" s="297"/>
      <c r="F3" s="297"/>
      <c r="G3" s="297"/>
      <c r="H3" s="15"/>
      <c r="I3" s="15"/>
      <c r="J3" s="19"/>
    </row>
    <row r="4" spans="4:10" s="2" customFormat="1" ht="15" customHeight="1">
      <c r="D4" s="15"/>
      <c r="E4" s="284" t="s">
        <v>346</v>
      </c>
      <c r="F4" s="297"/>
      <c r="G4" s="297"/>
      <c r="H4" s="15"/>
      <c r="I4" s="19"/>
      <c r="J4" s="20"/>
    </row>
    <row r="5" ht="15" customHeight="1"/>
    <row r="6" spans="1:8" ht="24" customHeight="1">
      <c r="A6" s="296" t="s">
        <v>338</v>
      </c>
      <c r="B6" s="296"/>
      <c r="C6" s="296"/>
      <c r="D6" s="296"/>
      <c r="E6" s="296"/>
      <c r="F6" s="296"/>
      <c r="G6" s="296"/>
      <c r="H6" s="199"/>
    </row>
    <row r="7" ht="13.5" thickBot="1">
      <c r="G7" s="206" t="s">
        <v>543</v>
      </c>
    </row>
    <row r="8" spans="1:7" ht="43.5" customHeight="1" thickBot="1">
      <c r="A8" s="122" t="s">
        <v>544</v>
      </c>
      <c r="B8" s="123" t="s">
        <v>358</v>
      </c>
      <c r="C8" s="124" t="s">
        <v>371</v>
      </c>
      <c r="D8" s="124" t="s">
        <v>372</v>
      </c>
      <c r="E8" s="124" t="s">
        <v>393</v>
      </c>
      <c r="F8" s="124" t="s">
        <v>394</v>
      </c>
      <c r="G8" s="125" t="s">
        <v>290</v>
      </c>
    </row>
    <row r="9" spans="1:8" s="219" customFormat="1" ht="15.75">
      <c r="A9" s="126" t="s">
        <v>575</v>
      </c>
      <c r="B9" s="127"/>
      <c r="C9" s="217"/>
      <c r="D9" s="217"/>
      <c r="E9" s="217"/>
      <c r="F9" s="217"/>
      <c r="G9" s="207">
        <f>G11+G224+G233+G380+G389+G462</f>
        <v>3157593.1999999997</v>
      </c>
      <c r="H9" s="218"/>
    </row>
    <row r="10" spans="1:8" ht="11.25" customHeight="1">
      <c r="A10" s="5" t="s">
        <v>395</v>
      </c>
      <c r="B10" s="128"/>
      <c r="C10" s="129"/>
      <c r="D10" s="129"/>
      <c r="E10" s="129"/>
      <c r="F10" s="129"/>
      <c r="G10" s="22"/>
      <c r="H10" s="200"/>
    </row>
    <row r="11" spans="1:8" s="219" customFormat="1" ht="63">
      <c r="A11" s="220" t="s">
        <v>603</v>
      </c>
      <c r="B11" s="221" t="s">
        <v>604</v>
      </c>
      <c r="C11" s="222"/>
      <c r="D11" s="222"/>
      <c r="E11" s="222"/>
      <c r="F11" s="222"/>
      <c r="G11" s="223">
        <f>G12+G17+G21+G53+G74+G94+G168+G185+G203+G211+G219</f>
        <v>1396141.0999999999</v>
      </c>
      <c r="H11" s="218"/>
    </row>
    <row r="12" spans="1:8" s="229" customFormat="1" ht="29.25" customHeight="1">
      <c r="A12" s="185" t="s">
        <v>238</v>
      </c>
      <c r="B12" s="130" t="s">
        <v>604</v>
      </c>
      <c r="C12" s="130" t="s">
        <v>379</v>
      </c>
      <c r="D12" s="130" t="s">
        <v>385</v>
      </c>
      <c r="E12" s="184"/>
      <c r="F12" s="184"/>
      <c r="G12" s="131">
        <f>G13</f>
        <v>5385.3</v>
      </c>
      <c r="H12" s="228"/>
    </row>
    <row r="13" spans="1:8" ht="16.5" customHeight="1">
      <c r="A13" s="148" t="s">
        <v>339</v>
      </c>
      <c r="B13" s="133" t="s">
        <v>604</v>
      </c>
      <c r="C13" s="139" t="s">
        <v>379</v>
      </c>
      <c r="D13" s="139" t="s">
        <v>385</v>
      </c>
      <c r="E13" s="139" t="s">
        <v>166</v>
      </c>
      <c r="F13" s="11"/>
      <c r="G13" s="22">
        <f>G14</f>
        <v>5385.3</v>
      </c>
      <c r="H13" s="200"/>
    </row>
    <row r="14" spans="1:8" ht="27.75" customHeight="1">
      <c r="A14" s="9" t="s">
        <v>340</v>
      </c>
      <c r="B14" s="133" t="s">
        <v>604</v>
      </c>
      <c r="C14" s="139" t="s">
        <v>379</v>
      </c>
      <c r="D14" s="139" t="s">
        <v>385</v>
      </c>
      <c r="E14" s="139" t="s">
        <v>341</v>
      </c>
      <c r="F14" s="11"/>
      <c r="G14" s="22">
        <f>G15+G16</f>
        <v>5385.3</v>
      </c>
      <c r="H14" s="200"/>
    </row>
    <row r="15" spans="1:8" ht="14.25" customHeight="1">
      <c r="A15" s="170" t="s">
        <v>342</v>
      </c>
      <c r="B15" s="134" t="s">
        <v>604</v>
      </c>
      <c r="C15" s="11" t="s">
        <v>379</v>
      </c>
      <c r="D15" s="11" t="s">
        <v>385</v>
      </c>
      <c r="E15" s="11" t="s">
        <v>341</v>
      </c>
      <c r="F15" s="11" t="s">
        <v>343</v>
      </c>
      <c r="G15" s="23">
        <v>263.8</v>
      </c>
      <c r="H15" s="200"/>
    </row>
    <row r="16" spans="1:8" ht="24" customHeight="1">
      <c r="A16" s="136" t="s">
        <v>344</v>
      </c>
      <c r="B16" s="134" t="s">
        <v>604</v>
      </c>
      <c r="C16" s="11" t="s">
        <v>379</v>
      </c>
      <c r="D16" s="11" t="s">
        <v>385</v>
      </c>
      <c r="E16" s="11" t="s">
        <v>341</v>
      </c>
      <c r="F16" s="11" t="s">
        <v>345</v>
      </c>
      <c r="G16" s="23">
        <f>16331.5-5741.5-5468.5</f>
        <v>5121.5</v>
      </c>
      <c r="H16" s="200"/>
    </row>
    <row r="17" spans="1:8" s="229" customFormat="1" ht="15">
      <c r="A17" s="182" t="s">
        <v>239</v>
      </c>
      <c r="B17" s="230" t="s">
        <v>604</v>
      </c>
      <c r="C17" s="130" t="s">
        <v>380</v>
      </c>
      <c r="D17" s="130" t="s">
        <v>388</v>
      </c>
      <c r="E17" s="184"/>
      <c r="F17" s="184"/>
      <c r="G17" s="131">
        <f>G18</f>
        <v>833.1000000000004</v>
      </c>
      <c r="H17" s="228"/>
    </row>
    <row r="18" spans="1:8" ht="15.75" customHeight="1">
      <c r="A18" s="148" t="s">
        <v>339</v>
      </c>
      <c r="B18" s="133" t="s">
        <v>604</v>
      </c>
      <c r="C18" s="139" t="s">
        <v>380</v>
      </c>
      <c r="D18" s="139" t="s">
        <v>388</v>
      </c>
      <c r="E18" s="139" t="s">
        <v>166</v>
      </c>
      <c r="F18" s="129"/>
      <c r="G18" s="22">
        <f>G19</f>
        <v>833.1000000000004</v>
      </c>
      <c r="H18" s="200"/>
    </row>
    <row r="19" spans="1:8" ht="27" customHeight="1">
      <c r="A19" s="9" t="s">
        <v>26</v>
      </c>
      <c r="B19" s="133" t="s">
        <v>604</v>
      </c>
      <c r="C19" s="139" t="s">
        <v>380</v>
      </c>
      <c r="D19" s="139" t="s">
        <v>388</v>
      </c>
      <c r="E19" s="139" t="s">
        <v>27</v>
      </c>
      <c r="F19" s="129"/>
      <c r="G19" s="22">
        <f>G20</f>
        <v>833.1000000000004</v>
      </c>
      <c r="H19" s="200"/>
    </row>
    <row r="20" spans="1:8" ht="23.25" customHeight="1">
      <c r="A20" s="170" t="s">
        <v>28</v>
      </c>
      <c r="B20" s="134" t="s">
        <v>604</v>
      </c>
      <c r="C20" s="11" t="s">
        <v>380</v>
      </c>
      <c r="D20" s="11" t="s">
        <v>388</v>
      </c>
      <c r="E20" s="11" t="s">
        <v>27</v>
      </c>
      <c r="F20" s="11" t="s">
        <v>29</v>
      </c>
      <c r="G20" s="23">
        <f>1911.7+3990.8-5069.4</f>
        <v>833.1000000000004</v>
      </c>
      <c r="H20" s="200"/>
    </row>
    <row r="21" spans="1:8" s="229" customFormat="1" ht="15">
      <c r="A21" s="182" t="s">
        <v>240</v>
      </c>
      <c r="B21" s="230" t="s">
        <v>604</v>
      </c>
      <c r="C21" s="130" t="s">
        <v>380</v>
      </c>
      <c r="D21" s="130" t="s">
        <v>385</v>
      </c>
      <c r="E21" s="184"/>
      <c r="F21" s="184"/>
      <c r="G21" s="131">
        <f>G22+G28+G41+G46</f>
        <v>147953.80000000002</v>
      </c>
      <c r="H21" s="228"/>
    </row>
    <row r="22" spans="1:8" ht="39.75" customHeight="1">
      <c r="A22" s="148" t="s">
        <v>587</v>
      </c>
      <c r="B22" s="133" t="s">
        <v>604</v>
      </c>
      <c r="C22" s="7" t="s">
        <v>380</v>
      </c>
      <c r="D22" s="7" t="s">
        <v>385</v>
      </c>
      <c r="E22" s="7" t="s">
        <v>638</v>
      </c>
      <c r="F22" s="7"/>
      <c r="G22" s="22">
        <f>G23</f>
        <v>36443.700000000004</v>
      </c>
      <c r="H22" s="200"/>
    </row>
    <row r="23" spans="1:8" ht="39.75" customHeight="1">
      <c r="A23" s="148" t="s">
        <v>30</v>
      </c>
      <c r="B23" s="133" t="s">
        <v>604</v>
      </c>
      <c r="C23" s="7" t="s">
        <v>380</v>
      </c>
      <c r="D23" s="7" t="s">
        <v>385</v>
      </c>
      <c r="E23" s="7" t="s">
        <v>31</v>
      </c>
      <c r="F23" s="7"/>
      <c r="G23" s="22">
        <f>G24</f>
        <v>36443.700000000004</v>
      </c>
      <c r="H23" s="200"/>
    </row>
    <row r="24" spans="1:8" ht="15" customHeight="1">
      <c r="A24" s="170" t="s">
        <v>342</v>
      </c>
      <c r="B24" s="134" t="s">
        <v>604</v>
      </c>
      <c r="C24" s="11" t="s">
        <v>380</v>
      </c>
      <c r="D24" s="11" t="s">
        <v>385</v>
      </c>
      <c r="E24" s="11" t="s">
        <v>31</v>
      </c>
      <c r="F24" s="11" t="s">
        <v>343</v>
      </c>
      <c r="G24" s="23">
        <f>G26+G27</f>
        <v>36443.700000000004</v>
      </c>
      <c r="H24" s="200"/>
    </row>
    <row r="25" spans="1:8" ht="13.5" customHeight="1">
      <c r="A25" s="208" t="s">
        <v>395</v>
      </c>
      <c r="B25" s="134"/>
      <c r="C25" s="11"/>
      <c r="D25" s="11"/>
      <c r="E25" s="11"/>
      <c r="F25" s="11"/>
      <c r="G25" s="21"/>
      <c r="H25" s="200"/>
    </row>
    <row r="26" spans="1:8" ht="15" customHeight="1">
      <c r="A26" s="170" t="s">
        <v>639</v>
      </c>
      <c r="B26" s="134" t="s">
        <v>604</v>
      </c>
      <c r="C26" s="11" t="s">
        <v>380</v>
      </c>
      <c r="D26" s="11" t="s">
        <v>385</v>
      </c>
      <c r="E26" s="11" t="s">
        <v>31</v>
      </c>
      <c r="F26" s="11" t="s">
        <v>343</v>
      </c>
      <c r="G26" s="23">
        <v>36079.3</v>
      </c>
      <c r="H26" s="200"/>
    </row>
    <row r="27" spans="1:8" ht="14.25" customHeight="1">
      <c r="A27" s="170" t="s">
        <v>400</v>
      </c>
      <c r="B27" s="134" t="s">
        <v>604</v>
      </c>
      <c r="C27" s="11" t="s">
        <v>380</v>
      </c>
      <c r="D27" s="11" t="s">
        <v>385</v>
      </c>
      <c r="E27" s="11" t="s">
        <v>32</v>
      </c>
      <c r="F27" s="11" t="s">
        <v>343</v>
      </c>
      <c r="G27" s="23">
        <v>364.4</v>
      </c>
      <c r="H27" s="200"/>
    </row>
    <row r="28" spans="1:8" ht="15.75" customHeight="1">
      <c r="A28" s="148" t="s">
        <v>33</v>
      </c>
      <c r="B28" s="7" t="s">
        <v>604</v>
      </c>
      <c r="C28" s="7" t="s">
        <v>380</v>
      </c>
      <c r="D28" s="7" t="s">
        <v>385</v>
      </c>
      <c r="E28" s="7" t="s">
        <v>34</v>
      </c>
      <c r="F28" s="11"/>
      <c r="G28" s="22">
        <f>G29+G35</f>
        <v>70973.5</v>
      </c>
      <c r="H28" s="200"/>
    </row>
    <row r="29" spans="1:8" ht="40.5" customHeight="1">
      <c r="A29" s="148" t="s">
        <v>35</v>
      </c>
      <c r="B29" s="7" t="s">
        <v>604</v>
      </c>
      <c r="C29" s="7" t="s">
        <v>380</v>
      </c>
      <c r="D29" s="7" t="s">
        <v>385</v>
      </c>
      <c r="E29" s="7" t="s">
        <v>36</v>
      </c>
      <c r="F29" s="11"/>
      <c r="G29" s="22">
        <f>G30</f>
        <v>37822.5</v>
      </c>
      <c r="H29" s="241"/>
    </row>
    <row r="30" spans="1:8" ht="27" customHeight="1">
      <c r="A30" s="148" t="s">
        <v>37</v>
      </c>
      <c r="B30" s="7" t="s">
        <v>604</v>
      </c>
      <c r="C30" s="7" t="s">
        <v>380</v>
      </c>
      <c r="D30" s="7" t="s">
        <v>385</v>
      </c>
      <c r="E30" s="7" t="s">
        <v>38</v>
      </c>
      <c r="F30" s="11"/>
      <c r="G30" s="22">
        <f>G31</f>
        <v>37822.5</v>
      </c>
      <c r="H30" s="200"/>
    </row>
    <row r="31" spans="1:8" ht="24" customHeight="1">
      <c r="A31" s="170" t="s">
        <v>28</v>
      </c>
      <c r="B31" s="11" t="s">
        <v>604</v>
      </c>
      <c r="C31" s="11" t="s">
        <v>380</v>
      </c>
      <c r="D31" s="11" t="s">
        <v>385</v>
      </c>
      <c r="E31" s="11" t="s">
        <v>38</v>
      </c>
      <c r="F31" s="11" t="s">
        <v>29</v>
      </c>
      <c r="G31" s="23">
        <f>G33+G34</f>
        <v>37822.5</v>
      </c>
      <c r="H31" s="200"/>
    </row>
    <row r="32" spans="1:8" ht="13.5" customHeight="1">
      <c r="A32" s="208" t="s">
        <v>395</v>
      </c>
      <c r="B32" s="133"/>
      <c r="C32" s="139"/>
      <c r="D32" s="139"/>
      <c r="E32" s="139"/>
      <c r="F32" s="11"/>
      <c r="G32" s="23"/>
      <c r="H32" s="200"/>
    </row>
    <row r="33" spans="1:8" ht="14.25" customHeight="1">
      <c r="A33" s="170" t="s">
        <v>639</v>
      </c>
      <c r="B33" s="11" t="s">
        <v>604</v>
      </c>
      <c r="C33" s="11" t="s">
        <v>380</v>
      </c>
      <c r="D33" s="11" t="s">
        <v>385</v>
      </c>
      <c r="E33" s="11" t="s">
        <v>38</v>
      </c>
      <c r="F33" s="11" t="s">
        <v>29</v>
      </c>
      <c r="G33" s="23">
        <f>104127.7+219.1-67659</f>
        <v>36687.8</v>
      </c>
      <c r="H33" s="200"/>
    </row>
    <row r="34" spans="1:8" ht="14.25" customHeight="1">
      <c r="A34" s="170" t="s">
        <v>400</v>
      </c>
      <c r="B34" s="11" t="s">
        <v>604</v>
      </c>
      <c r="C34" s="11" t="s">
        <v>380</v>
      </c>
      <c r="D34" s="11" t="s">
        <v>385</v>
      </c>
      <c r="E34" s="11" t="s">
        <v>39</v>
      </c>
      <c r="F34" s="11" t="s">
        <v>29</v>
      </c>
      <c r="G34" s="23">
        <v>1134.7</v>
      </c>
      <c r="H34" s="200"/>
    </row>
    <row r="35" spans="1:8" ht="27.75" customHeight="1">
      <c r="A35" s="148" t="s">
        <v>40</v>
      </c>
      <c r="B35" s="7" t="s">
        <v>604</v>
      </c>
      <c r="C35" s="7" t="s">
        <v>380</v>
      </c>
      <c r="D35" s="7" t="s">
        <v>385</v>
      </c>
      <c r="E35" s="7" t="s">
        <v>41</v>
      </c>
      <c r="F35" s="11"/>
      <c r="G35" s="22">
        <f>G36</f>
        <v>33151</v>
      </c>
      <c r="H35" s="200"/>
    </row>
    <row r="36" spans="1:8" ht="30" customHeight="1">
      <c r="A36" s="148" t="s">
        <v>42</v>
      </c>
      <c r="B36" s="7" t="s">
        <v>604</v>
      </c>
      <c r="C36" s="7" t="s">
        <v>380</v>
      </c>
      <c r="D36" s="7" t="s">
        <v>385</v>
      </c>
      <c r="E36" s="7" t="s">
        <v>43</v>
      </c>
      <c r="F36" s="11"/>
      <c r="G36" s="22">
        <f>G37</f>
        <v>33151</v>
      </c>
      <c r="H36" s="200"/>
    </row>
    <row r="37" spans="1:8" ht="24.75" customHeight="1">
      <c r="A37" s="170" t="s">
        <v>28</v>
      </c>
      <c r="B37" s="11" t="s">
        <v>604</v>
      </c>
      <c r="C37" s="11" t="s">
        <v>380</v>
      </c>
      <c r="D37" s="11" t="s">
        <v>385</v>
      </c>
      <c r="E37" s="11" t="s">
        <v>43</v>
      </c>
      <c r="F37" s="11" t="s">
        <v>29</v>
      </c>
      <c r="G37" s="23">
        <f>G39+G40</f>
        <v>33151</v>
      </c>
      <c r="H37" s="200"/>
    </row>
    <row r="38" spans="1:8" ht="13.5" customHeight="1">
      <c r="A38" s="208" t="s">
        <v>395</v>
      </c>
      <c r="B38" s="133"/>
      <c r="C38" s="139"/>
      <c r="D38" s="139"/>
      <c r="E38" s="139"/>
      <c r="F38" s="11"/>
      <c r="G38" s="23"/>
      <c r="H38" s="200"/>
    </row>
    <row r="39" spans="1:8" ht="14.25" customHeight="1">
      <c r="A39" s="170" t="s">
        <v>639</v>
      </c>
      <c r="B39" s="11" t="s">
        <v>604</v>
      </c>
      <c r="C39" s="11" t="s">
        <v>380</v>
      </c>
      <c r="D39" s="11" t="s">
        <v>385</v>
      </c>
      <c r="E39" s="11" t="s">
        <v>43</v>
      </c>
      <c r="F39" s="11" t="s">
        <v>29</v>
      </c>
      <c r="G39" s="23">
        <v>32792.9</v>
      </c>
      <c r="H39" s="200"/>
    </row>
    <row r="40" spans="1:8" ht="14.25" customHeight="1">
      <c r="A40" s="170" t="s">
        <v>400</v>
      </c>
      <c r="B40" s="11" t="s">
        <v>604</v>
      </c>
      <c r="C40" s="11" t="s">
        <v>380</v>
      </c>
      <c r="D40" s="11" t="s">
        <v>385</v>
      </c>
      <c r="E40" s="11" t="s">
        <v>44</v>
      </c>
      <c r="F40" s="11" t="s">
        <v>29</v>
      </c>
      <c r="G40" s="23">
        <v>358.1</v>
      </c>
      <c r="H40" s="200"/>
    </row>
    <row r="41" spans="1:8" ht="15.75" customHeight="1">
      <c r="A41" s="148" t="s">
        <v>339</v>
      </c>
      <c r="B41" s="133" t="s">
        <v>604</v>
      </c>
      <c r="C41" s="139" t="s">
        <v>380</v>
      </c>
      <c r="D41" s="139" t="s">
        <v>385</v>
      </c>
      <c r="E41" s="139" t="s">
        <v>166</v>
      </c>
      <c r="F41" s="129"/>
      <c r="G41" s="22">
        <f>G42+G44</f>
        <v>40536.6</v>
      </c>
      <c r="H41" s="200"/>
    </row>
    <row r="42" spans="1:8" ht="27" customHeight="1">
      <c r="A42" s="9" t="s">
        <v>45</v>
      </c>
      <c r="B42" s="133" t="s">
        <v>604</v>
      </c>
      <c r="C42" s="139" t="s">
        <v>380</v>
      </c>
      <c r="D42" s="139" t="s">
        <v>385</v>
      </c>
      <c r="E42" s="139" t="s">
        <v>46</v>
      </c>
      <c r="F42" s="129"/>
      <c r="G42" s="22">
        <f>G43</f>
        <v>40285</v>
      </c>
      <c r="H42" s="200"/>
    </row>
    <row r="43" spans="1:8" ht="15" customHeight="1">
      <c r="A43" s="170" t="s">
        <v>342</v>
      </c>
      <c r="B43" s="134" t="s">
        <v>604</v>
      </c>
      <c r="C43" s="11" t="s">
        <v>380</v>
      </c>
      <c r="D43" s="11" t="s">
        <v>385</v>
      </c>
      <c r="E43" s="11" t="s">
        <v>46</v>
      </c>
      <c r="F43" s="11" t="s">
        <v>343</v>
      </c>
      <c r="G43" s="23">
        <v>40285</v>
      </c>
      <c r="H43" s="200"/>
    </row>
    <row r="44" spans="1:8" ht="26.25" customHeight="1">
      <c r="A44" s="9" t="s">
        <v>26</v>
      </c>
      <c r="B44" s="133" t="s">
        <v>604</v>
      </c>
      <c r="C44" s="139" t="s">
        <v>380</v>
      </c>
      <c r="D44" s="139" t="s">
        <v>385</v>
      </c>
      <c r="E44" s="139" t="s">
        <v>27</v>
      </c>
      <c r="F44" s="129"/>
      <c r="G44" s="22">
        <f>G45</f>
        <v>251.6</v>
      </c>
      <c r="H44" s="200"/>
    </row>
    <row r="45" spans="1:8" ht="24" customHeight="1">
      <c r="A45" s="170" t="s">
        <v>28</v>
      </c>
      <c r="B45" s="134" t="s">
        <v>604</v>
      </c>
      <c r="C45" s="11" t="s">
        <v>380</v>
      </c>
      <c r="D45" s="11" t="s">
        <v>385</v>
      </c>
      <c r="E45" s="11" t="s">
        <v>27</v>
      </c>
      <c r="F45" s="11" t="s">
        <v>29</v>
      </c>
      <c r="G45" s="23">
        <v>251.6</v>
      </c>
      <c r="H45" s="200"/>
    </row>
    <row r="46" spans="1:12" ht="40.5" customHeight="1">
      <c r="A46" s="273" t="s">
        <v>47</v>
      </c>
      <c r="B46" s="133" t="s">
        <v>604</v>
      </c>
      <c r="C46" s="7" t="s">
        <v>380</v>
      </c>
      <c r="D46" s="7" t="s">
        <v>385</v>
      </c>
      <c r="E46" s="7" t="s">
        <v>48</v>
      </c>
      <c r="F46" s="209"/>
      <c r="G46" s="22">
        <f>G47</f>
        <v>0</v>
      </c>
      <c r="H46" s="201"/>
      <c r="I46" s="201"/>
      <c r="J46" s="201"/>
      <c r="K46" s="201"/>
      <c r="L46" s="201"/>
    </row>
    <row r="47" spans="1:8" ht="53.25" customHeight="1">
      <c r="A47" s="274" t="s">
        <v>742</v>
      </c>
      <c r="B47" s="133" t="s">
        <v>604</v>
      </c>
      <c r="C47" s="7" t="s">
        <v>380</v>
      </c>
      <c r="D47" s="7" t="s">
        <v>385</v>
      </c>
      <c r="E47" s="7" t="s">
        <v>49</v>
      </c>
      <c r="F47" s="11"/>
      <c r="G47" s="22">
        <f>G48</f>
        <v>0</v>
      </c>
      <c r="H47" s="200"/>
    </row>
    <row r="48" spans="1:8" ht="29.25" customHeight="1">
      <c r="A48" s="274" t="s">
        <v>50</v>
      </c>
      <c r="B48" s="133" t="s">
        <v>604</v>
      </c>
      <c r="C48" s="7" t="s">
        <v>380</v>
      </c>
      <c r="D48" s="7" t="s">
        <v>385</v>
      </c>
      <c r="E48" s="7" t="s">
        <v>51</v>
      </c>
      <c r="F48" s="11"/>
      <c r="G48" s="22">
        <f>G49</f>
        <v>0</v>
      </c>
      <c r="H48" s="200"/>
    </row>
    <row r="49" spans="1:8" ht="24" customHeight="1">
      <c r="A49" s="170" t="s">
        <v>28</v>
      </c>
      <c r="B49" s="134" t="s">
        <v>604</v>
      </c>
      <c r="C49" s="11" t="s">
        <v>380</v>
      </c>
      <c r="D49" s="11" t="s">
        <v>385</v>
      </c>
      <c r="E49" s="11" t="s">
        <v>51</v>
      </c>
      <c r="F49" s="11" t="s">
        <v>29</v>
      </c>
      <c r="G49" s="23">
        <f>G51+G52</f>
        <v>0</v>
      </c>
      <c r="H49" s="200"/>
    </row>
    <row r="50" spans="1:8" ht="13.5" customHeight="1">
      <c r="A50" s="208" t="s">
        <v>395</v>
      </c>
      <c r="B50" s="134"/>
      <c r="C50" s="11"/>
      <c r="D50" s="11"/>
      <c r="E50" s="11"/>
      <c r="F50" s="11"/>
      <c r="G50" s="23"/>
      <c r="H50" s="200"/>
    </row>
    <row r="51" spans="1:8" ht="13.5" customHeight="1">
      <c r="A51" s="170" t="s">
        <v>639</v>
      </c>
      <c r="B51" s="134" t="s">
        <v>604</v>
      </c>
      <c r="C51" s="11" t="s">
        <v>380</v>
      </c>
      <c r="D51" s="11" t="s">
        <v>385</v>
      </c>
      <c r="E51" s="11" t="s">
        <v>52</v>
      </c>
      <c r="F51" s="11" t="s">
        <v>29</v>
      </c>
      <c r="G51" s="23">
        <v>0</v>
      </c>
      <c r="H51" s="200"/>
    </row>
    <row r="52" spans="1:8" ht="14.25" customHeight="1">
      <c r="A52" s="170" t="s">
        <v>400</v>
      </c>
      <c r="B52" s="134" t="s">
        <v>604</v>
      </c>
      <c r="C52" s="11" t="s">
        <v>380</v>
      </c>
      <c r="D52" s="11" t="s">
        <v>385</v>
      </c>
      <c r="E52" s="11" t="s">
        <v>53</v>
      </c>
      <c r="F52" s="11" t="s">
        <v>29</v>
      </c>
      <c r="G52" s="23">
        <v>0</v>
      </c>
      <c r="H52" s="200"/>
    </row>
    <row r="53" spans="1:8" s="229" customFormat="1" ht="15">
      <c r="A53" s="182" t="s">
        <v>389</v>
      </c>
      <c r="B53" s="230" t="s">
        <v>604</v>
      </c>
      <c r="C53" s="130" t="s">
        <v>380</v>
      </c>
      <c r="D53" s="130" t="s">
        <v>383</v>
      </c>
      <c r="E53" s="184"/>
      <c r="F53" s="184"/>
      <c r="G53" s="131">
        <f>G54+G59+G62</f>
        <v>45609.5</v>
      </c>
      <c r="H53" s="228"/>
    </row>
    <row r="54" spans="1:8" ht="39.75" customHeight="1">
      <c r="A54" s="9" t="s">
        <v>109</v>
      </c>
      <c r="B54" s="133" t="s">
        <v>604</v>
      </c>
      <c r="C54" s="7" t="s">
        <v>380</v>
      </c>
      <c r="D54" s="7" t="s">
        <v>383</v>
      </c>
      <c r="E54" s="7" t="s">
        <v>396</v>
      </c>
      <c r="F54" s="7"/>
      <c r="G54" s="22">
        <f>G55</f>
        <v>43509.5</v>
      </c>
      <c r="H54" s="200"/>
    </row>
    <row r="55" spans="1:8" ht="14.25" customHeight="1">
      <c r="A55" s="9" t="s">
        <v>185</v>
      </c>
      <c r="B55" s="133" t="s">
        <v>604</v>
      </c>
      <c r="C55" s="7" t="s">
        <v>380</v>
      </c>
      <c r="D55" s="7" t="s">
        <v>383</v>
      </c>
      <c r="E55" s="7" t="s">
        <v>398</v>
      </c>
      <c r="F55" s="7"/>
      <c r="G55" s="22">
        <f>G56+G57+G58</f>
        <v>43509.5</v>
      </c>
      <c r="H55" s="200"/>
    </row>
    <row r="56" spans="1:8" ht="33.75" customHeight="1">
      <c r="A56" s="10" t="s">
        <v>54</v>
      </c>
      <c r="B56" s="134" t="s">
        <v>604</v>
      </c>
      <c r="C56" s="11" t="s">
        <v>380</v>
      </c>
      <c r="D56" s="11" t="s">
        <v>383</v>
      </c>
      <c r="E56" s="11" t="s">
        <v>398</v>
      </c>
      <c r="F56" s="11" t="s">
        <v>55</v>
      </c>
      <c r="G56" s="23">
        <v>42453.2</v>
      </c>
      <c r="H56" s="200"/>
    </row>
    <row r="57" spans="1:8" ht="12.75" customHeight="1">
      <c r="A57" s="170" t="s">
        <v>342</v>
      </c>
      <c r="B57" s="134" t="s">
        <v>604</v>
      </c>
      <c r="C57" s="11" t="s">
        <v>380</v>
      </c>
      <c r="D57" s="11" t="s">
        <v>383</v>
      </c>
      <c r="E57" s="11" t="s">
        <v>398</v>
      </c>
      <c r="F57" s="11" t="s">
        <v>343</v>
      </c>
      <c r="G57" s="23">
        <v>1015.9</v>
      </c>
      <c r="H57" s="200"/>
    </row>
    <row r="58" spans="1:8" ht="12.75" customHeight="1">
      <c r="A58" s="170" t="s">
        <v>56</v>
      </c>
      <c r="B58" s="134" t="s">
        <v>604</v>
      </c>
      <c r="C58" s="11" t="s">
        <v>380</v>
      </c>
      <c r="D58" s="11" t="s">
        <v>383</v>
      </c>
      <c r="E58" s="11" t="s">
        <v>398</v>
      </c>
      <c r="F58" s="11" t="s">
        <v>57</v>
      </c>
      <c r="G58" s="23">
        <v>40.4</v>
      </c>
      <c r="H58" s="200"/>
    </row>
    <row r="59" spans="1:8" ht="15.75" customHeight="1">
      <c r="A59" s="148" t="s">
        <v>339</v>
      </c>
      <c r="B59" s="133" t="s">
        <v>604</v>
      </c>
      <c r="C59" s="139" t="s">
        <v>380</v>
      </c>
      <c r="D59" s="139" t="s">
        <v>383</v>
      </c>
      <c r="E59" s="139" t="s">
        <v>166</v>
      </c>
      <c r="F59" s="129"/>
      <c r="G59" s="22">
        <f>G60</f>
        <v>0</v>
      </c>
      <c r="H59" s="200"/>
    </row>
    <row r="60" spans="1:8" ht="27" customHeight="1">
      <c r="A60" s="9" t="s">
        <v>45</v>
      </c>
      <c r="B60" s="133" t="s">
        <v>604</v>
      </c>
      <c r="C60" s="139" t="s">
        <v>380</v>
      </c>
      <c r="D60" s="139" t="s">
        <v>383</v>
      </c>
      <c r="E60" s="139" t="s">
        <v>46</v>
      </c>
      <c r="F60" s="129"/>
      <c r="G60" s="22">
        <f>G61</f>
        <v>0</v>
      </c>
      <c r="H60" s="200"/>
    </row>
    <row r="61" spans="1:8" ht="15" customHeight="1">
      <c r="A61" s="170" t="s">
        <v>342</v>
      </c>
      <c r="B61" s="134" t="s">
        <v>604</v>
      </c>
      <c r="C61" s="11" t="s">
        <v>380</v>
      </c>
      <c r="D61" s="11" t="s">
        <v>383</v>
      </c>
      <c r="E61" s="11" t="s">
        <v>46</v>
      </c>
      <c r="F61" s="11" t="s">
        <v>343</v>
      </c>
      <c r="G61" s="23">
        <v>0</v>
      </c>
      <c r="H61" s="200"/>
    </row>
    <row r="62" spans="1:8" ht="40.5" customHeight="1">
      <c r="A62" s="275" t="s">
        <v>47</v>
      </c>
      <c r="B62" s="133" t="s">
        <v>604</v>
      </c>
      <c r="C62" s="7" t="s">
        <v>380</v>
      </c>
      <c r="D62" s="7" t="s">
        <v>383</v>
      </c>
      <c r="E62" s="7" t="s">
        <v>48</v>
      </c>
      <c r="F62" s="11"/>
      <c r="G62" s="22">
        <f>G63</f>
        <v>2100</v>
      </c>
      <c r="H62" s="200"/>
    </row>
    <row r="63" spans="1:8" ht="42" customHeight="1">
      <c r="A63" s="276" t="s">
        <v>58</v>
      </c>
      <c r="B63" s="133" t="s">
        <v>604</v>
      </c>
      <c r="C63" s="7" t="s">
        <v>380</v>
      </c>
      <c r="D63" s="7" t="s">
        <v>383</v>
      </c>
      <c r="E63" s="7" t="s">
        <v>59</v>
      </c>
      <c r="F63" s="11"/>
      <c r="G63" s="22">
        <f>G64+G69</f>
        <v>2100</v>
      </c>
      <c r="H63" s="200"/>
    </row>
    <row r="64" spans="1:8" ht="15.75" customHeight="1">
      <c r="A64" s="276" t="s">
        <v>60</v>
      </c>
      <c r="B64" s="133" t="s">
        <v>604</v>
      </c>
      <c r="C64" s="7" t="s">
        <v>380</v>
      </c>
      <c r="D64" s="7" t="s">
        <v>383</v>
      </c>
      <c r="E64" s="7" t="s">
        <v>61</v>
      </c>
      <c r="F64" s="11"/>
      <c r="G64" s="22">
        <f>G65</f>
        <v>2045.9</v>
      </c>
      <c r="H64" s="200"/>
    </row>
    <row r="65" spans="1:8" ht="15" customHeight="1">
      <c r="A65" s="170" t="s">
        <v>342</v>
      </c>
      <c r="B65" s="134" t="s">
        <v>604</v>
      </c>
      <c r="C65" s="11" t="s">
        <v>380</v>
      </c>
      <c r="D65" s="11" t="s">
        <v>383</v>
      </c>
      <c r="E65" s="11" t="s">
        <v>62</v>
      </c>
      <c r="F65" s="11" t="s">
        <v>343</v>
      </c>
      <c r="G65" s="23">
        <f>G67+G68</f>
        <v>2045.9</v>
      </c>
      <c r="H65" s="200"/>
    </row>
    <row r="66" spans="1:8" ht="12.75" customHeight="1">
      <c r="A66" s="208" t="s">
        <v>395</v>
      </c>
      <c r="B66" s="133"/>
      <c r="C66" s="7"/>
      <c r="D66" s="7"/>
      <c r="E66" s="7"/>
      <c r="F66" s="11"/>
      <c r="G66" s="22"/>
      <c r="H66" s="200"/>
    </row>
    <row r="67" spans="1:8" ht="15" customHeight="1">
      <c r="A67" s="170" t="s">
        <v>639</v>
      </c>
      <c r="B67" s="134" t="s">
        <v>604</v>
      </c>
      <c r="C67" s="11" t="s">
        <v>380</v>
      </c>
      <c r="D67" s="11" t="s">
        <v>383</v>
      </c>
      <c r="E67" s="11" t="s">
        <v>63</v>
      </c>
      <c r="F67" s="11" t="s">
        <v>343</v>
      </c>
      <c r="G67" s="23">
        <v>1984.5</v>
      </c>
      <c r="H67" s="200"/>
    </row>
    <row r="68" spans="1:8" ht="15" customHeight="1">
      <c r="A68" s="170" t="s">
        <v>400</v>
      </c>
      <c r="B68" s="134" t="s">
        <v>604</v>
      </c>
      <c r="C68" s="11" t="s">
        <v>380</v>
      </c>
      <c r="D68" s="11" t="s">
        <v>383</v>
      </c>
      <c r="E68" s="11" t="s">
        <v>64</v>
      </c>
      <c r="F68" s="11" t="s">
        <v>343</v>
      </c>
      <c r="G68" s="23">
        <v>61.4</v>
      </c>
      <c r="H68" s="200"/>
    </row>
    <row r="69" spans="1:8" ht="27.75" customHeight="1">
      <c r="A69" s="148" t="s">
        <v>65</v>
      </c>
      <c r="B69" s="133" t="s">
        <v>604</v>
      </c>
      <c r="C69" s="7" t="s">
        <v>380</v>
      </c>
      <c r="D69" s="7" t="s">
        <v>383</v>
      </c>
      <c r="E69" s="7" t="s">
        <v>66</v>
      </c>
      <c r="F69" s="11"/>
      <c r="G69" s="22">
        <f>G70</f>
        <v>54.1</v>
      </c>
      <c r="H69" s="200"/>
    </row>
    <row r="70" spans="1:8" ht="14.25" customHeight="1">
      <c r="A70" s="170" t="s">
        <v>342</v>
      </c>
      <c r="B70" s="134" t="s">
        <v>604</v>
      </c>
      <c r="C70" s="11" t="s">
        <v>380</v>
      </c>
      <c r="D70" s="11" t="s">
        <v>383</v>
      </c>
      <c r="E70" s="11" t="s">
        <v>66</v>
      </c>
      <c r="F70" s="11" t="s">
        <v>343</v>
      </c>
      <c r="G70" s="23">
        <f>G72+G73</f>
        <v>54.1</v>
      </c>
      <c r="H70" s="200"/>
    </row>
    <row r="71" spans="1:8" ht="12.75" customHeight="1">
      <c r="A71" s="208" t="s">
        <v>395</v>
      </c>
      <c r="B71" s="134"/>
      <c r="C71" s="11"/>
      <c r="D71" s="11"/>
      <c r="E71" s="11"/>
      <c r="F71" s="11"/>
      <c r="G71" s="23"/>
      <c r="H71" s="200"/>
    </row>
    <row r="72" spans="1:8" ht="14.25" customHeight="1">
      <c r="A72" s="170" t="s">
        <v>639</v>
      </c>
      <c r="B72" s="134" t="s">
        <v>604</v>
      </c>
      <c r="C72" s="11" t="s">
        <v>380</v>
      </c>
      <c r="D72" s="11" t="s">
        <v>383</v>
      </c>
      <c r="E72" s="11" t="s">
        <v>414</v>
      </c>
      <c r="F72" s="11" t="s">
        <v>343</v>
      </c>
      <c r="G72" s="23">
        <v>52.5</v>
      </c>
      <c r="H72" s="200"/>
    </row>
    <row r="73" spans="1:8" ht="14.25" customHeight="1">
      <c r="A73" s="170" t="s">
        <v>400</v>
      </c>
      <c r="B73" s="134" t="s">
        <v>604</v>
      </c>
      <c r="C73" s="11" t="s">
        <v>380</v>
      </c>
      <c r="D73" s="11" t="s">
        <v>383</v>
      </c>
      <c r="E73" s="11" t="s">
        <v>415</v>
      </c>
      <c r="F73" s="11" t="s">
        <v>343</v>
      </c>
      <c r="G73" s="23">
        <v>1.6</v>
      </c>
      <c r="H73" s="200"/>
    </row>
    <row r="74" spans="1:8" s="229" customFormat="1" ht="15">
      <c r="A74" s="182" t="s">
        <v>87</v>
      </c>
      <c r="B74" s="230" t="s">
        <v>604</v>
      </c>
      <c r="C74" s="130" t="s">
        <v>86</v>
      </c>
      <c r="D74" s="130" t="s">
        <v>378</v>
      </c>
      <c r="E74" s="184"/>
      <c r="F74" s="184"/>
      <c r="G74" s="131">
        <f>G75+G87</f>
        <v>453501</v>
      </c>
      <c r="H74" s="228"/>
    </row>
    <row r="75" spans="1:8" ht="15.75" customHeight="1">
      <c r="A75" s="148" t="s">
        <v>33</v>
      </c>
      <c r="B75" s="7" t="s">
        <v>604</v>
      </c>
      <c r="C75" s="7" t="s">
        <v>86</v>
      </c>
      <c r="D75" s="7" t="s">
        <v>378</v>
      </c>
      <c r="E75" s="7" t="s">
        <v>34</v>
      </c>
      <c r="F75" s="11"/>
      <c r="G75" s="22">
        <f>G76</f>
        <v>444749.2</v>
      </c>
      <c r="H75" s="200"/>
    </row>
    <row r="76" spans="1:8" ht="39" customHeight="1">
      <c r="A76" s="148" t="s">
        <v>35</v>
      </c>
      <c r="B76" s="7" t="s">
        <v>604</v>
      </c>
      <c r="C76" s="7" t="s">
        <v>86</v>
      </c>
      <c r="D76" s="7" t="s">
        <v>378</v>
      </c>
      <c r="E76" s="7" t="s">
        <v>36</v>
      </c>
      <c r="F76" s="11"/>
      <c r="G76" s="22">
        <f>G77+G82</f>
        <v>444749.2</v>
      </c>
      <c r="H76" s="200"/>
    </row>
    <row r="77" spans="1:8" ht="40.5" customHeight="1">
      <c r="A77" s="148" t="s">
        <v>416</v>
      </c>
      <c r="B77" s="7" t="s">
        <v>604</v>
      </c>
      <c r="C77" s="7" t="s">
        <v>86</v>
      </c>
      <c r="D77" s="7" t="s">
        <v>378</v>
      </c>
      <c r="E77" s="7" t="s">
        <v>417</v>
      </c>
      <c r="F77" s="11"/>
      <c r="G77" s="22">
        <f>G78</f>
        <v>439848.2</v>
      </c>
      <c r="H77" s="200"/>
    </row>
    <row r="78" spans="1:8" ht="22.5" customHeight="1">
      <c r="A78" s="170" t="s">
        <v>28</v>
      </c>
      <c r="B78" s="11" t="s">
        <v>604</v>
      </c>
      <c r="C78" s="11" t="s">
        <v>86</v>
      </c>
      <c r="D78" s="11" t="s">
        <v>378</v>
      </c>
      <c r="E78" s="11" t="s">
        <v>417</v>
      </c>
      <c r="F78" s="11" t="s">
        <v>29</v>
      </c>
      <c r="G78" s="23">
        <f>G80+G81</f>
        <v>439848.2</v>
      </c>
      <c r="H78" s="200"/>
    </row>
    <row r="79" spans="1:8" ht="12" customHeight="1">
      <c r="A79" s="208" t="s">
        <v>395</v>
      </c>
      <c r="B79" s="133"/>
      <c r="C79" s="139"/>
      <c r="D79" s="139"/>
      <c r="E79" s="139"/>
      <c r="F79" s="11"/>
      <c r="G79" s="23"/>
      <c r="H79" s="200"/>
    </row>
    <row r="80" spans="1:8" ht="13.5" customHeight="1">
      <c r="A80" s="170" t="s">
        <v>639</v>
      </c>
      <c r="B80" s="11" t="s">
        <v>604</v>
      </c>
      <c r="C80" s="11" t="s">
        <v>86</v>
      </c>
      <c r="D80" s="11" t="s">
        <v>378</v>
      </c>
      <c r="E80" s="11" t="s">
        <v>417</v>
      </c>
      <c r="F80" s="11" t="s">
        <v>29</v>
      </c>
      <c r="G80" s="23">
        <v>426652.5</v>
      </c>
      <c r="H80" s="200"/>
    </row>
    <row r="81" spans="1:8" ht="13.5" customHeight="1">
      <c r="A81" s="170" t="s">
        <v>400</v>
      </c>
      <c r="B81" s="11" t="s">
        <v>604</v>
      </c>
      <c r="C81" s="11" t="s">
        <v>86</v>
      </c>
      <c r="D81" s="11" t="s">
        <v>378</v>
      </c>
      <c r="E81" s="11" t="s">
        <v>418</v>
      </c>
      <c r="F81" s="11" t="s">
        <v>29</v>
      </c>
      <c r="G81" s="23">
        <v>13195.7</v>
      </c>
      <c r="H81" s="200"/>
    </row>
    <row r="82" spans="1:8" ht="36.75" customHeight="1">
      <c r="A82" s="148" t="s">
        <v>419</v>
      </c>
      <c r="B82" s="7" t="s">
        <v>604</v>
      </c>
      <c r="C82" s="7" t="s">
        <v>86</v>
      </c>
      <c r="D82" s="7" t="s">
        <v>378</v>
      </c>
      <c r="E82" s="7" t="s">
        <v>420</v>
      </c>
      <c r="F82" s="11"/>
      <c r="G82" s="22">
        <f>G83</f>
        <v>4901</v>
      </c>
      <c r="H82" s="200"/>
    </row>
    <row r="83" spans="1:8" ht="13.5" customHeight="1">
      <c r="A83" s="170" t="s">
        <v>342</v>
      </c>
      <c r="B83" s="11" t="s">
        <v>604</v>
      </c>
      <c r="C83" s="11" t="s">
        <v>86</v>
      </c>
      <c r="D83" s="11" t="s">
        <v>378</v>
      </c>
      <c r="E83" s="11" t="s">
        <v>420</v>
      </c>
      <c r="F83" s="11" t="s">
        <v>343</v>
      </c>
      <c r="G83" s="23">
        <f>G85+G86</f>
        <v>4901</v>
      </c>
      <c r="H83" s="200"/>
    </row>
    <row r="84" spans="1:8" ht="12" customHeight="1">
      <c r="A84" s="208" t="s">
        <v>395</v>
      </c>
      <c r="B84" s="134"/>
      <c r="C84" s="11"/>
      <c r="D84" s="11"/>
      <c r="E84" s="11"/>
      <c r="F84" s="11"/>
      <c r="G84" s="23"/>
      <c r="H84" s="200"/>
    </row>
    <row r="85" spans="1:8" ht="13.5" customHeight="1">
      <c r="A85" s="170" t="s">
        <v>639</v>
      </c>
      <c r="B85" s="11" t="s">
        <v>604</v>
      </c>
      <c r="C85" s="11" t="s">
        <v>86</v>
      </c>
      <c r="D85" s="11" t="s">
        <v>378</v>
      </c>
      <c r="E85" s="11" t="s">
        <v>420</v>
      </c>
      <c r="F85" s="11" t="s">
        <v>343</v>
      </c>
      <c r="G85" s="23">
        <v>4754</v>
      </c>
      <c r="H85" s="200"/>
    </row>
    <row r="86" spans="1:8" ht="13.5" customHeight="1">
      <c r="A86" s="170" t="s">
        <v>400</v>
      </c>
      <c r="B86" s="11" t="s">
        <v>604</v>
      </c>
      <c r="C86" s="11" t="s">
        <v>86</v>
      </c>
      <c r="D86" s="11" t="s">
        <v>378</v>
      </c>
      <c r="E86" s="11" t="s">
        <v>421</v>
      </c>
      <c r="F86" s="11" t="s">
        <v>343</v>
      </c>
      <c r="G86" s="23">
        <v>147</v>
      </c>
      <c r="H86" s="200"/>
    </row>
    <row r="87" spans="1:8" ht="39.75" customHeight="1">
      <c r="A87" s="273" t="s">
        <v>47</v>
      </c>
      <c r="B87" s="133" t="s">
        <v>604</v>
      </c>
      <c r="C87" s="7" t="s">
        <v>86</v>
      </c>
      <c r="D87" s="7" t="s">
        <v>378</v>
      </c>
      <c r="E87" s="7" t="s">
        <v>48</v>
      </c>
      <c r="F87" s="11"/>
      <c r="G87" s="22">
        <f>G88</f>
        <v>8751.800000000001</v>
      </c>
      <c r="H87" s="200"/>
    </row>
    <row r="88" spans="1:8" ht="74.25" customHeight="1">
      <c r="A88" s="274" t="s">
        <v>743</v>
      </c>
      <c r="B88" s="133" t="s">
        <v>604</v>
      </c>
      <c r="C88" s="7" t="s">
        <v>86</v>
      </c>
      <c r="D88" s="7" t="s">
        <v>378</v>
      </c>
      <c r="E88" s="7" t="s">
        <v>422</v>
      </c>
      <c r="F88" s="11"/>
      <c r="G88" s="22">
        <f>G89</f>
        <v>8751.800000000001</v>
      </c>
      <c r="H88" s="200"/>
    </row>
    <row r="89" spans="1:8" ht="15.75" customHeight="1">
      <c r="A89" s="273" t="s">
        <v>115</v>
      </c>
      <c r="B89" s="133" t="s">
        <v>604</v>
      </c>
      <c r="C89" s="7" t="s">
        <v>86</v>
      </c>
      <c r="D89" s="7" t="s">
        <v>378</v>
      </c>
      <c r="E89" s="7" t="s">
        <v>423</v>
      </c>
      <c r="F89" s="11"/>
      <c r="G89" s="22">
        <f>G90</f>
        <v>8751.800000000001</v>
      </c>
      <c r="H89" s="200"/>
    </row>
    <row r="90" spans="1:8" ht="24" customHeight="1">
      <c r="A90" s="170" t="s">
        <v>28</v>
      </c>
      <c r="B90" s="134" t="s">
        <v>604</v>
      </c>
      <c r="C90" s="11" t="s">
        <v>86</v>
      </c>
      <c r="D90" s="11" t="s">
        <v>378</v>
      </c>
      <c r="E90" s="11" t="s">
        <v>423</v>
      </c>
      <c r="F90" s="11" t="s">
        <v>29</v>
      </c>
      <c r="G90" s="23">
        <f>G92+G93</f>
        <v>8751.800000000001</v>
      </c>
      <c r="H90" s="200"/>
    </row>
    <row r="91" spans="1:8" ht="13.5" customHeight="1">
      <c r="A91" s="208" t="s">
        <v>395</v>
      </c>
      <c r="B91" s="134"/>
      <c r="C91" s="11"/>
      <c r="D91" s="11"/>
      <c r="E91" s="11"/>
      <c r="F91" s="11"/>
      <c r="G91" s="23"/>
      <c r="H91" s="200"/>
    </row>
    <row r="92" spans="1:8" ht="13.5" customHeight="1">
      <c r="A92" s="170" t="s">
        <v>639</v>
      </c>
      <c r="B92" s="134" t="s">
        <v>604</v>
      </c>
      <c r="C92" s="11" t="s">
        <v>86</v>
      </c>
      <c r="D92" s="11" t="s">
        <v>378</v>
      </c>
      <c r="E92" s="11" t="s">
        <v>424</v>
      </c>
      <c r="F92" s="11" t="s">
        <v>29</v>
      </c>
      <c r="G92" s="23">
        <v>8489.2</v>
      </c>
      <c r="H92" s="200"/>
    </row>
    <row r="93" spans="1:8" ht="13.5" customHeight="1">
      <c r="A93" s="170" t="s">
        <v>400</v>
      </c>
      <c r="B93" s="134" t="s">
        <v>604</v>
      </c>
      <c r="C93" s="11" t="s">
        <v>86</v>
      </c>
      <c r="D93" s="11" t="s">
        <v>378</v>
      </c>
      <c r="E93" s="11" t="s">
        <v>425</v>
      </c>
      <c r="F93" s="11" t="s">
        <v>29</v>
      </c>
      <c r="G93" s="23">
        <v>262.6</v>
      </c>
      <c r="H93" s="200"/>
    </row>
    <row r="94" spans="1:8" s="229" customFormat="1" ht="15">
      <c r="A94" s="182" t="s">
        <v>88</v>
      </c>
      <c r="B94" s="230" t="s">
        <v>604</v>
      </c>
      <c r="C94" s="130" t="s">
        <v>86</v>
      </c>
      <c r="D94" s="130" t="s">
        <v>377</v>
      </c>
      <c r="E94" s="183"/>
      <c r="F94" s="183"/>
      <c r="G94" s="131">
        <f>G95+G105+G120+G144+G150</f>
        <v>517116.30000000005</v>
      </c>
      <c r="H94" s="228"/>
    </row>
    <row r="95" spans="1:8" ht="14.25" customHeight="1">
      <c r="A95" s="9" t="s">
        <v>640</v>
      </c>
      <c r="B95" s="133" t="s">
        <v>604</v>
      </c>
      <c r="C95" s="7" t="s">
        <v>86</v>
      </c>
      <c r="D95" s="7" t="s">
        <v>377</v>
      </c>
      <c r="E95" s="7" t="s">
        <v>714</v>
      </c>
      <c r="F95" s="129"/>
      <c r="G95" s="22">
        <f>G96+G98+G101+G103</f>
        <v>39597.2</v>
      </c>
      <c r="H95" s="200"/>
    </row>
    <row r="96" spans="1:8" ht="27" customHeight="1">
      <c r="A96" s="9" t="s">
        <v>291</v>
      </c>
      <c r="B96" s="133" t="s">
        <v>604</v>
      </c>
      <c r="C96" s="7" t="s">
        <v>86</v>
      </c>
      <c r="D96" s="7" t="s">
        <v>377</v>
      </c>
      <c r="E96" s="7" t="s">
        <v>426</v>
      </c>
      <c r="F96" s="129"/>
      <c r="G96" s="22">
        <f>G97</f>
        <v>33652.899999999994</v>
      </c>
      <c r="H96" s="200"/>
    </row>
    <row r="97" spans="1:8" ht="14.25" customHeight="1">
      <c r="A97" s="170" t="s">
        <v>56</v>
      </c>
      <c r="B97" s="134" t="s">
        <v>604</v>
      </c>
      <c r="C97" s="11" t="s">
        <v>86</v>
      </c>
      <c r="D97" s="11" t="s">
        <v>377</v>
      </c>
      <c r="E97" s="11" t="s">
        <v>426</v>
      </c>
      <c r="F97" s="11" t="s">
        <v>57</v>
      </c>
      <c r="G97" s="23">
        <f>35171.7-1518.8</f>
        <v>33652.899999999994</v>
      </c>
      <c r="H97" s="200"/>
    </row>
    <row r="98" spans="1:8" ht="15.75" customHeight="1">
      <c r="A98" s="148" t="s">
        <v>292</v>
      </c>
      <c r="B98" s="133" t="s">
        <v>604</v>
      </c>
      <c r="C98" s="7" t="s">
        <v>86</v>
      </c>
      <c r="D98" s="7" t="s">
        <v>377</v>
      </c>
      <c r="E98" s="7" t="s">
        <v>427</v>
      </c>
      <c r="F98" s="11"/>
      <c r="G98" s="22">
        <f>G99+G100</f>
        <v>2227.9</v>
      </c>
      <c r="H98" s="200"/>
    </row>
    <row r="99" spans="1:8" ht="23.25" customHeight="1">
      <c r="A99" s="136" t="s">
        <v>344</v>
      </c>
      <c r="B99" s="134" t="s">
        <v>604</v>
      </c>
      <c r="C99" s="11" t="s">
        <v>86</v>
      </c>
      <c r="D99" s="11" t="s">
        <v>377</v>
      </c>
      <c r="E99" s="11" t="s">
        <v>427</v>
      </c>
      <c r="F99" s="11" t="s">
        <v>345</v>
      </c>
      <c r="G99" s="23">
        <v>1850.4</v>
      </c>
      <c r="H99" s="200"/>
    </row>
    <row r="100" spans="1:8" ht="14.25" customHeight="1">
      <c r="A100" s="170" t="s">
        <v>56</v>
      </c>
      <c r="B100" s="134" t="s">
        <v>604</v>
      </c>
      <c r="C100" s="11" t="s">
        <v>86</v>
      </c>
      <c r="D100" s="11" t="s">
        <v>377</v>
      </c>
      <c r="E100" s="11" t="s">
        <v>427</v>
      </c>
      <c r="F100" s="11" t="s">
        <v>57</v>
      </c>
      <c r="G100" s="23">
        <f>2321.8-1850.4-93.9</f>
        <v>377.5000000000001</v>
      </c>
      <c r="H100" s="200"/>
    </row>
    <row r="101" spans="1:8" ht="27" customHeight="1">
      <c r="A101" s="148" t="s">
        <v>428</v>
      </c>
      <c r="B101" s="133" t="s">
        <v>604</v>
      </c>
      <c r="C101" s="7" t="s">
        <v>86</v>
      </c>
      <c r="D101" s="7" t="s">
        <v>377</v>
      </c>
      <c r="E101" s="7" t="s">
        <v>429</v>
      </c>
      <c r="F101" s="11"/>
      <c r="G101" s="22">
        <f>G102</f>
        <v>3437.8</v>
      </c>
      <c r="H101" s="200"/>
    </row>
    <row r="102" spans="1:8" ht="14.25" customHeight="1">
      <c r="A102" s="170" t="s">
        <v>56</v>
      </c>
      <c r="B102" s="134" t="s">
        <v>604</v>
      </c>
      <c r="C102" s="11" t="s">
        <v>86</v>
      </c>
      <c r="D102" s="11" t="s">
        <v>377</v>
      </c>
      <c r="E102" s="11" t="s">
        <v>429</v>
      </c>
      <c r="F102" s="11" t="s">
        <v>57</v>
      </c>
      <c r="G102" s="23">
        <f>2837.8+600</f>
        <v>3437.8</v>
      </c>
      <c r="H102" s="200"/>
    </row>
    <row r="103" spans="1:8" ht="40.5" customHeight="1">
      <c r="A103" s="148" t="s">
        <v>430</v>
      </c>
      <c r="B103" s="133" t="s">
        <v>604</v>
      </c>
      <c r="C103" s="7" t="s">
        <v>86</v>
      </c>
      <c r="D103" s="7" t="s">
        <v>377</v>
      </c>
      <c r="E103" s="7" t="s">
        <v>431</v>
      </c>
      <c r="F103" s="11"/>
      <c r="G103" s="22">
        <f>G104</f>
        <v>278.6</v>
      </c>
      <c r="H103" s="200"/>
    </row>
    <row r="104" spans="1:8" ht="14.25" customHeight="1">
      <c r="A104" s="170" t="s">
        <v>56</v>
      </c>
      <c r="B104" s="134" t="s">
        <v>604</v>
      </c>
      <c r="C104" s="11" t="s">
        <v>86</v>
      </c>
      <c r="D104" s="11" t="s">
        <v>377</v>
      </c>
      <c r="E104" s="11" t="s">
        <v>431</v>
      </c>
      <c r="F104" s="11" t="s">
        <v>57</v>
      </c>
      <c r="G104" s="23">
        <v>278.6</v>
      </c>
      <c r="H104" s="200"/>
    </row>
    <row r="105" spans="1:8" ht="39.75" customHeight="1">
      <c r="A105" s="9" t="s">
        <v>587</v>
      </c>
      <c r="B105" s="133" t="s">
        <v>604</v>
      </c>
      <c r="C105" s="7" t="s">
        <v>86</v>
      </c>
      <c r="D105" s="7" t="s">
        <v>377</v>
      </c>
      <c r="E105" s="7" t="s">
        <v>638</v>
      </c>
      <c r="F105" s="11"/>
      <c r="G105" s="22">
        <f>G106+G115</f>
        <v>90085.3</v>
      </c>
      <c r="H105" s="200"/>
    </row>
    <row r="106" spans="1:8" ht="26.25" customHeight="1">
      <c r="A106" s="9" t="s">
        <v>432</v>
      </c>
      <c r="B106" s="133" t="s">
        <v>604</v>
      </c>
      <c r="C106" s="7" t="s">
        <v>86</v>
      </c>
      <c r="D106" s="7" t="s">
        <v>377</v>
      </c>
      <c r="E106" s="7" t="s">
        <v>588</v>
      </c>
      <c r="F106" s="129"/>
      <c r="G106" s="22">
        <f>G107+G111</f>
        <v>74217.1</v>
      </c>
      <c r="H106" s="200"/>
    </row>
    <row r="107" spans="1:8" ht="14.25" customHeight="1">
      <c r="A107" s="170" t="s">
        <v>342</v>
      </c>
      <c r="B107" s="134" t="s">
        <v>604</v>
      </c>
      <c r="C107" s="11" t="s">
        <v>86</v>
      </c>
      <c r="D107" s="11" t="s">
        <v>377</v>
      </c>
      <c r="E107" s="11" t="s">
        <v>588</v>
      </c>
      <c r="F107" s="11" t="s">
        <v>343</v>
      </c>
      <c r="G107" s="23">
        <f>G109+G110</f>
        <v>8522.6</v>
      </c>
      <c r="H107" s="200"/>
    </row>
    <row r="108" spans="1:8" ht="13.5" customHeight="1">
      <c r="A108" s="208" t="s">
        <v>395</v>
      </c>
      <c r="B108" s="134"/>
      <c r="C108" s="11"/>
      <c r="D108" s="11"/>
      <c r="E108" s="11"/>
      <c r="F108" s="11"/>
      <c r="G108" s="23"/>
      <c r="H108" s="200"/>
    </row>
    <row r="109" spans="1:8" ht="14.25" customHeight="1">
      <c r="A109" s="170" t="s">
        <v>639</v>
      </c>
      <c r="B109" s="134" t="s">
        <v>604</v>
      </c>
      <c r="C109" s="11" t="s">
        <v>86</v>
      </c>
      <c r="D109" s="11" t="s">
        <v>377</v>
      </c>
      <c r="E109" s="11" t="s">
        <v>588</v>
      </c>
      <c r="F109" s="11" t="s">
        <v>343</v>
      </c>
      <c r="G109" s="23">
        <v>8266.9</v>
      </c>
      <c r="H109" s="200"/>
    </row>
    <row r="110" spans="1:8" ht="14.25" customHeight="1">
      <c r="A110" s="170" t="s">
        <v>400</v>
      </c>
      <c r="B110" s="134" t="s">
        <v>604</v>
      </c>
      <c r="C110" s="11" t="s">
        <v>86</v>
      </c>
      <c r="D110" s="11" t="s">
        <v>377</v>
      </c>
      <c r="E110" s="11" t="s">
        <v>433</v>
      </c>
      <c r="F110" s="11" t="s">
        <v>343</v>
      </c>
      <c r="G110" s="23">
        <v>255.7</v>
      </c>
      <c r="H110" s="200"/>
    </row>
    <row r="111" spans="1:8" ht="14.25" customHeight="1">
      <c r="A111" s="170" t="s">
        <v>56</v>
      </c>
      <c r="B111" s="134" t="s">
        <v>604</v>
      </c>
      <c r="C111" s="11" t="s">
        <v>86</v>
      </c>
      <c r="D111" s="11" t="s">
        <v>377</v>
      </c>
      <c r="E111" s="11" t="s">
        <v>588</v>
      </c>
      <c r="F111" s="11" t="s">
        <v>57</v>
      </c>
      <c r="G111" s="23">
        <f>G113+G114</f>
        <v>65694.5</v>
      </c>
      <c r="H111" s="200"/>
    </row>
    <row r="112" spans="1:8" ht="14.25" customHeight="1">
      <c r="A112" s="208" t="s">
        <v>395</v>
      </c>
      <c r="B112" s="134"/>
      <c r="C112" s="11"/>
      <c r="D112" s="11"/>
      <c r="E112" s="11"/>
      <c r="F112" s="11"/>
      <c r="G112" s="23"/>
      <c r="H112" s="200"/>
    </row>
    <row r="113" spans="1:8" ht="14.25" customHeight="1">
      <c r="A113" s="170" t="s">
        <v>639</v>
      </c>
      <c r="B113" s="134" t="s">
        <v>604</v>
      </c>
      <c r="C113" s="11" t="s">
        <v>86</v>
      </c>
      <c r="D113" s="11" t="s">
        <v>377</v>
      </c>
      <c r="E113" s="11" t="s">
        <v>588</v>
      </c>
      <c r="F113" s="11" t="s">
        <v>57</v>
      </c>
      <c r="G113" s="23">
        <v>41640.5</v>
      </c>
      <c r="H113" s="200"/>
    </row>
    <row r="114" spans="1:8" ht="14.25" customHeight="1">
      <c r="A114" s="170" t="s">
        <v>400</v>
      </c>
      <c r="B114" s="134" t="s">
        <v>604</v>
      </c>
      <c r="C114" s="11" t="s">
        <v>86</v>
      </c>
      <c r="D114" s="11" t="s">
        <v>377</v>
      </c>
      <c r="E114" s="11" t="s">
        <v>433</v>
      </c>
      <c r="F114" s="11" t="s">
        <v>57</v>
      </c>
      <c r="G114" s="23">
        <v>24054</v>
      </c>
      <c r="H114" s="200"/>
    </row>
    <row r="115" spans="1:8" ht="24" customHeight="1">
      <c r="A115" s="148" t="s">
        <v>434</v>
      </c>
      <c r="B115" s="133" t="s">
        <v>604</v>
      </c>
      <c r="C115" s="7" t="s">
        <v>86</v>
      </c>
      <c r="D115" s="7" t="s">
        <v>377</v>
      </c>
      <c r="E115" s="7" t="s">
        <v>435</v>
      </c>
      <c r="F115" s="11"/>
      <c r="G115" s="22">
        <f>G116</f>
        <v>15868.2</v>
      </c>
      <c r="H115" s="200"/>
    </row>
    <row r="116" spans="1:8" ht="14.25" customHeight="1">
      <c r="A116" s="170" t="s">
        <v>56</v>
      </c>
      <c r="B116" s="134" t="s">
        <v>604</v>
      </c>
      <c r="C116" s="11" t="s">
        <v>86</v>
      </c>
      <c r="D116" s="11" t="s">
        <v>377</v>
      </c>
      <c r="E116" s="11" t="s">
        <v>435</v>
      </c>
      <c r="F116" s="11" t="s">
        <v>57</v>
      </c>
      <c r="G116" s="23">
        <f>G118+G119</f>
        <v>15868.2</v>
      </c>
      <c r="H116" s="200"/>
    </row>
    <row r="117" spans="1:8" ht="13.5" customHeight="1">
      <c r="A117" s="208" t="s">
        <v>395</v>
      </c>
      <c r="B117" s="134"/>
      <c r="C117" s="11"/>
      <c r="D117" s="11"/>
      <c r="E117" s="11"/>
      <c r="F117" s="11"/>
      <c r="G117" s="23"/>
      <c r="H117" s="200"/>
    </row>
    <row r="118" spans="1:8" ht="14.25" customHeight="1">
      <c r="A118" s="170" t="s">
        <v>639</v>
      </c>
      <c r="B118" s="134" t="s">
        <v>604</v>
      </c>
      <c r="C118" s="11" t="s">
        <v>86</v>
      </c>
      <c r="D118" s="11" t="s">
        <v>377</v>
      </c>
      <c r="E118" s="11" t="s">
        <v>435</v>
      </c>
      <c r="F118" s="11" t="s">
        <v>57</v>
      </c>
      <c r="G118" s="23">
        <v>15115.5</v>
      </c>
      <c r="H118" s="200"/>
    </row>
    <row r="119" spans="1:8" ht="14.25" customHeight="1">
      <c r="A119" s="170" t="s">
        <v>400</v>
      </c>
      <c r="B119" s="134" t="s">
        <v>604</v>
      </c>
      <c r="C119" s="11" t="s">
        <v>86</v>
      </c>
      <c r="D119" s="11" t="s">
        <v>377</v>
      </c>
      <c r="E119" s="11" t="s">
        <v>436</v>
      </c>
      <c r="F119" s="11" t="s">
        <v>57</v>
      </c>
      <c r="G119" s="23">
        <f>152.7+600</f>
        <v>752.7</v>
      </c>
      <c r="H119" s="200"/>
    </row>
    <row r="120" spans="1:8" ht="16.5" customHeight="1">
      <c r="A120" s="148" t="s">
        <v>33</v>
      </c>
      <c r="B120" s="7" t="s">
        <v>604</v>
      </c>
      <c r="C120" s="7" t="s">
        <v>86</v>
      </c>
      <c r="D120" s="7" t="s">
        <v>377</v>
      </c>
      <c r="E120" s="7" t="s">
        <v>34</v>
      </c>
      <c r="F120" s="11"/>
      <c r="G120" s="22">
        <f>G121+G135</f>
        <v>276430.60000000003</v>
      </c>
      <c r="H120" s="200"/>
    </row>
    <row r="121" spans="1:8" ht="39.75" customHeight="1">
      <c r="A121" s="148" t="s">
        <v>35</v>
      </c>
      <c r="B121" s="7" t="s">
        <v>604</v>
      </c>
      <c r="C121" s="7" t="s">
        <v>86</v>
      </c>
      <c r="D121" s="7" t="s">
        <v>377</v>
      </c>
      <c r="E121" s="7" t="s">
        <v>36</v>
      </c>
      <c r="F121" s="11"/>
      <c r="G121" s="22">
        <f>G122+G127</f>
        <v>272464.7</v>
      </c>
      <c r="H121" s="200"/>
    </row>
    <row r="122" spans="1:8" ht="27" customHeight="1">
      <c r="A122" s="148" t="s">
        <v>37</v>
      </c>
      <c r="B122" s="7" t="s">
        <v>604</v>
      </c>
      <c r="C122" s="7" t="s">
        <v>86</v>
      </c>
      <c r="D122" s="7" t="s">
        <v>377</v>
      </c>
      <c r="E122" s="7" t="s">
        <v>38</v>
      </c>
      <c r="F122" s="11"/>
      <c r="G122" s="22">
        <f>G123</f>
        <v>20579.2</v>
      </c>
      <c r="H122" s="241"/>
    </row>
    <row r="123" spans="1:8" ht="23.25" customHeight="1">
      <c r="A123" s="170" t="s">
        <v>28</v>
      </c>
      <c r="B123" s="11" t="s">
        <v>604</v>
      </c>
      <c r="C123" s="11" t="s">
        <v>86</v>
      </c>
      <c r="D123" s="11" t="s">
        <v>377</v>
      </c>
      <c r="E123" s="11" t="s">
        <v>38</v>
      </c>
      <c r="F123" s="11" t="s">
        <v>29</v>
      </c>
      <c r="G123" s="23">
        <f>G125+G126</f>
        <v>20579.2</v>
      </c>
      <c r="H123" s="200"/>
    </row>
    <row r="124" spans="1:8" ht="13.5" customHeight="1">
      <c r="A124" s="208" t="s">
        <v>395</v>
      </c>
      <c r="B124" s="133"/>
      <c r="C124" s="139"/>
      <c r="D124" s="139"/>
      <c r="E124" s="139"/>
      <c r="F124" s="11"/>
      <c r="G124" s="23"/>
      <c r="H124" s="200"/>
    </row>
    <row r="125" spans="1:8" ht="14.25" customHeight="1">
      <c r="A125" s="170" t="s">
        <v>639</v>
      </c>
      <c r="B125" s="11" t="s">
        <v>604</v>
      </c>
      <c r="C125" s="11" t="s">
        <v>86</v>
      </c>
      <c r="D125" s="11" t="s">
        <v>377</v>
      </c>
      <c r="E125" s="11" t="s">
        <v>38</v>
      </c>
      <c r="F125" s="11" t="s">
        <v>29</v>
      </c>
      <c r="G125" s="23">
        <v>19961.8</v>
      </c>
      <c r="H125" s="200"/>
    </row>
    <row r="126" spans="1:8" ht="13.5" customHeight="1">
      <c r="A126" s="170" t="s">
        <v>400</v>
      </c>
      <c r="B126" s="11" t="s">
        <v>604</v>
      </c>
      <c r="C126" s="11" t="s">
        <v>86</v>
      </c>
      <c r="D126" s="11" t="s">
        <v>377</v>
      </c>
      <c r="E126" s="11" t="s">
        <v>39</v>
      </c>
      <c r="F126" s="11" t="s">
        <v>29</v>
      </c>
      <c r="G126" s="23">
        <v>617.4</v>
      </c>
      <c r="H126" s="200"/>
    </row>
    <row r="127" spans="1:8" ht="26.25" customHeight="1">
      <c r="A127" s="148" t="s">
        <v>437</v>
      </c>
      <c r="B127" s="7" t="s">
        <v>604</v>
      </c>
      <c r="C127" s="7" t="s">
        <v>86</v>
      </c>
      <c r="D127" s="7" t="s">
        <v>377</v>
      </c>
      <c r="E127" s="7" t="s">
        <v>438</v>
      </c>
      <c r="F127" s="11"/>
      <c r="G127" s="22">
        <f>G128+G131</f>
        <v>251885.5</v>
      </c>
      <c r="H127" s="200"/>
    </row>
    <row r="128" spans="1:8" ht="15" customHeight="1">
      <c r="A128" s="170" t="s">
        <v>342</v>
      </c>
      <c r="B128" s="11" t="s">
        <v>604</v>
      </c>
      <c r="C128" s="11" t="s">
        <v>86</v>
      </c>
      <c r="D128" s="11" t="s">
        <v>377</v>
      </c>
      <c r="E128" s="11" t="s">
        <v>438</v>
      </c>
      <c r="F128" s="11" t="s">
        <v>343</v>
      </c>
      <c r="G128" s="23">
        <f>G130</f>
        <v>34</v>
      </c>
      <c r="H128" s="200"/>
    </row>
    <row r="129" spans="1:8" ht="13.5" customHeight="1">
      <c r="A129" s="208" t="s">
        <v>395</v>
      </c>
      <c r="B129" s="11"/>
      <c r="C129" s="11"/>
      <c r="D129" s="11"/>
      <c r="E129" s="11"/>
      <c r="F129" s="11"/>
      <c r="G129" s="23"/>
      <c r="H129" s="200"/>
    </row>
    <row r="130" spans="1:8" ht="14.25" customHeight="1">
      <c r="A130" s="170" t="s">
        <v>400</v>
      </c>
      <c r="B130" s="11" t="s">
        <v>604</v>
      </c>
      <c r="C130" s="11" t="s">
        <v>86</v>
      </c>
      <c r="D130" s="11" t="s">
        <v>377</v>
      </c>
      <c r="E130" s="11" t="s">
        <v>439</v>
      </c>
      <c r="F130" s="11" t="s">
        <v>343</v>
      </c>
      <c r="G130" s="23">
        <v>34</v>
      </c>
      <c r="H130" s="200"/>
    </row>
    <row r="131" spans="1:8" ht="23.25" customHeight="1">
      <c r="A131" s="170" t="s">
        <v>28</v>
      </c>
      <c r="B131" s="11" t="s">
        <v>604</v>
      </c>
      <c r="C131" s="11" t="s">
        <v>86</v>
      </c>
      <c r="D131" s="11" t="s">
        <v>377</v>
      </c>
      <c r="E131" s="11" t="s">
        <v>438</v>
      </c>
      <c r="F131" s="11" t="s">
        <v>29</v>
      </c>
      <c r="G131" s="23">
        <f>G133+G134</f>
        <v>251851.5</v>
      </c>
      <c r="H131" s="200"/>
    </row>
    <row r="132" spans="1:8" ht="13.5" customHeight="1">
      <c r="A132" s="208" t="s">
        <v>395</v>
      </c>
      <c r="B132" s="133"/>
      <c r="C132" s="7"/>
      <c r="D132" s="7"/>
      <c r="E132" s="7"/>
      <c r="F132" s="11"/>
      <c r="G132" s="23"/>
      <c r="H132" s="200"/>
    </row>
    <row r="133" spans="1:8" ht="13.5" customHeight="1">
      <c r="A133" s="170" t="s">
        <v>639</v>
      </c>
      <c r="B133" s="11" t="s">
        <v>604</v>
      </c>
      <c r="C133" s="11" t="s">
        <v>86</v>
      </c>
      <c r="D133" s="11" t="s">
        <v>377</v>
      </c>
      <c r="E133" s="11" t="s">
        <v>438</v>
      </c>
      <c r="F133" s="11" t="s">
        <v>29</v>
      </c>
      <c r="G133" s="151">
        <v>243203.3</v>
      </c>
      <c r="H133" s="200"/>
    </row>
    <row r="134" spans="1:8" ht="13.5" customHeight="1">
      <c r="A134" s="170" t="s">
        <v>400</v>
      </c>
      <c r="B134" s="11" t="s">
        <v>604</v>
      </c>
      <c r="C134" s="11" t="s">
        <v>86</v>
      </c>
      <c r="D134" s="11" t="s">
        <v>377</v>
      </c>
      <c r="E134" s="11" t="s">
        <v>439</v>
      </c>
      <c r="F134" s="11" t="s">
        <v>29</v>
      </c>
      <c r="G134" s="151">
        <v>8648.2</v>
      </c>
      <c r="H134" s="200"/>
    </row>
    <row r="135" spans="1:8" ht="38.25" customHeight="1">
      <c r="A135" s="148" t="s">
        <v>440</v>
      </c>
      <c r="B135" s="7" t="s">
        <v>604</v>
      </c>
      <c r="C135" s="7" t="s">
        <v>86</v>
      </c>
      <c r="D135" s="7" t="s">
        <v>377</v>
      </c>
      <c r="E135" s="7" t="s">
        <v>441</v>
      </c>
      <c r="F135" s="11"/>
      <c r="G135" s="100">
        <f>G136+G140</f>
        <v>3965.9</v>
      </c>
      <c r="H135" s="200"/>
    </row>
    <row r="136" spans="1:8" ht="13.5" customHeight="1">
      <c r="A136" s="170" t="s">
        <v>342</v>
      </c>
      <c r="B136" s="134" t="s">
        <v>604</v>
      </c>
      <c r="C136" s="11" t="s">
        <v>86</v>
      </c>
      <c r="D136" s="11" t="s">
        <v>377</v>
      </c>
      <c r="E136" s="11" t="s">
        <v>441</v>
      </c>
      <c r="F136" s="11" t="s">
        <v>343</v>
      </c>
      <c r="G136" s="151">
        <f>G138+G139</f>
        <v>3158</v>
      </c>
      <c r="H136" s="200"/>
    </row>
    <row r="137" spans="1:8" ht="13.5" customHeight="1">
      <c r="A137" s="208" t="s">
        <v>395</v>
      </c>
      <c r="B137" s="134"/>
      <c r="C137" s="11"/>
      <c r="D137" s="11"/>
      <c r="E137" s="11"/>
      <c r="F137" s="11"/>
      <c r="G137" s="151"/>
      <c r="H137" s="200"/>
    </row>
    <row r="138" spans="1:8" ht="13.5" customHeight="1">
      <c r="A138" s="170" t="s">
        <v>639</v>
      </c>
      <c r="B138" s="134" t="s">
        <v>604</v>
      </c>
      <c r="C138" s="11" t="s">
        <v>86</v>
      </c>
      <c r="D138" s="11" t="s">
        <v>377</v>
      </c>
      <c r="E138" s="11" t="s">
        <v>442</v>
      </c>
      <c r="F138" s="11" t="s">
        <v>343</v>
      </c>
      <c r="G138" s="151">
        <v>3063.3</v>
      </c>
      <c r="H138" s="200"/>
    </row>
    <row r="139" spans="1:8" ht="13.5" customHeight="1">
      <c r="A139" s="170" t="s">
        <v>400</v>
      </c>
      <c r="B139" s="134" t="s">
        <v>604</v>
      </c>
      <c r="C139" s="11" t="s">
        <v>86</v>
      </c>
      <c r="D139" s="11" t="s">
        <v>377</v>
      </c>
      <c r="E139" s="11" t="s">
        <v>443</v>
      </c>
      <c r="F139" s="11" t="s">
        <v>343</v>
      </c>
      <c r="G139" s="151">
        <v>94.7</v>
      </c>
      <c r="H139" s="200"/>
    </row>
    <row r="140" spans="1:8" ht="24" customHeight="1">
      <c r="A140" s="170" t="s">
        <v>28</v>
      </c>
      <c r="B140" s="134" t="s">
        <v>604</v>
      </c>
      <c r="C140" s="11" t="s">
        <v>86</v>
      </c>
      <c r="D140" s="11" t="s">
        <v>377</v>
      </c>
      <c r="E140" s="11" t="s">
        <v>441</v>
      </c>
      <c r="F140" s="11" t="s">
        <v>29</v>
      </c>
      <c r="G140" s="151">
        <f>G142+G143</f>
        <v>807.9000000000001</v>
      </c>
      <c r="H140" s="200"/>
    </row>
    <row r="141" spans="1:8" ht="13.5" customHeight="1">
      <c r="A141" s="208" t="s">
        <v>395</v>
      </c>
      <c r="B141" s="134"/>
      <c r="C141" s="11"/>
      <c r="D141" s="11"/>
      <c r="E141" s="11"/>
      <c r="F141" s="11"/>
      <c r="G141" s="151"/>
      <c r="H141" s="200"/>
    </row>
    <row r="142" spans="1:8" ht="13.5" customHeight="1">
      <c r="A142" s="170" t="s">
        <v>639</v>
      </c>
      <c r="B142" s="134" t="s">
        <v>604</v>
      </c>
      <c r="C142" s="11" t="s">
        <v>86</v>
      </c>
      <c r="D142" s="11" t="s">
        <v>377</v>
      </c>
      <c r="E142" s="11" t="s">
        <v>441</v>
      </c>
      <c r="F142" s="11" t="s">
        <v>29</v>
      </c>
      <c r="G142" s="151">
        <v>783.7</v>
      </c>
      <c r="H142" s="200"/>
    </row>
    <row r="143" spans="1:8" ht="13.5" customHeight="1">
      <c r="A143" s="170" t="s">
        <v>400</v>
      </c>
      <c r="B143" s="134" t="s">
        <v>604</v>
      </c>
      <c r="C143" s="11" t="s">
        <v>86</v>
      </c>
      <c r="D143" s="11" t="s">
        <v>377</v>
      </c>
      <c r="E143" s="11" t="s">
        <v>443</v>
      </c>
      <c r="F143" s="11" t="s">
        <v>29</v>
      </c>
      <c r="G143" s="151">
        <v>24.2</v>
      </c>
      <c r="H143" s="200"/>
    </row>
    <row r="144" spans="1:8" ht="16.5" customHeight="1">
      <c r="A144" s="148" t="s">
        <v>339</v>
      </c>
      <c r="B144" s="133" t="s">
        <v>604</v>
      </c>
      <c r="C144" s="139" t="s">
        <v>86</v>
      </c>
      <c r="D144" s="139" t="s">
        <v>377</v>
      </c>
      <c r="E144" s="139" t="s">
        <v>166</v>
      </c>
      <c r="F144" s="129"/>
      <c r="G144" s="100">
        <f>G145+G147</f>
        <v>933.7</v>
      </c>
      <c r="H144" s="200"/>
    </row>
    <row r="145" spans="1:8" ht="27" customHeight="1">
      <c r="A145" s="9" t="s">
        <v>45</v>
      </c>
      <c r="B145" s="133" t="s">
        <v>604</v>
      </c>
      <c r="C145" s="139" t="s">
        <v>86</v>
      </c>
      <c r="D145" s="139" t="s">
        <v>377</v>
      </c>
      <c r="E145" s="139" t="s">
        <v>46</v>
      </c>
      <c r="F145" s="129"/>
      <c r="G145" s="22">
        <f>G146</f>
        <v>806.1</v>
      </c>
      <c r="H145" s="200"/>
    </row>
    <row r="146" spans="1:8" ht="15" customHeight="1">
      <c r="A146" s="170" t="s">
        <v>342</v>
      </c>
      <c r="B146" s="134" t="s">
        <v>604</v>
      </c>
      <c r="C146" s="11" t="s">
        <v>86</v>
      </c>
      <c r="D146" s="11" t="s">
        <v>377</v>
      </c>
      <c r="E146" s="11" t="s">
        <v>46</v>
      </c>
      <c r="F146" s="11" t="s">
        <v>343</v>
      </c>
      <c r="G146" s="23">
        <f>865.9-59.8</f>
        <v>806.1</v>
      </c>
      <c r="H146" s="200"/>
    </row>
    <row r="147" spans="1:8" ht="38.25" customHeight="1">
      <c r="A147" s="9" t="s">
        <v>444</v>
      </c>
      <c r="B147" s="133" t="s">
        <v>604</v>
      </c>
      <c r="C147" s="7" t="s">
        <v>86</v>
      </c>
      <c r="D147" s="7" t="s">
        <v>377</v>
      </c>
      <c r="E147" s="7" t="s">
        <v>445</v>
      </c>
      <c r="F147" s="11"/>
      <c r="G147" s="22">
        <f>G148</f>
        <v>127.6</v>
      </c>
      <c r="H147" s="200"/>
    </row>
    <row r="148" spans="1:8" ht="24.75" customHeight="1">
      <c r="A148" s="148" t="s">
        <v>446</v>
      </c>
      <c r="B148" s="133" t="s">
        <v>604</v>
      </c>
      <c r="C148" s="7" t="s">
        <v>86</v>
      </c>
      <c r="D148" s="7" t="s">
        <v>377</v>
      </c>
      <c r="E148" s="7" t="s">
        <v>447</v>
      </c>
      <c r="F148" s="11"/>
      <c r="G148" s="22">
        <f>G149</f>
        <v>127.6</v>
      </c>
      <c r="H148" s="200"/>
    </row>
    <row r="149" spans="1:8" ht="15" customHeight="1">
      <c r="A149" s="170" t="s">
        <v>342</v>
      </c>
      <c r="B149" s="134" t="s">
        <v>604</v>
      </c>
      <c r="C149" s="11" t="s">
        <v>86</v>
      </c>
      <c r="D149" s="11" t="s">
        <v>377</v>
      </c>
      <c r="E149" s="11" t="s">
        <v>447</v>
      </c>
      <c r="F149" s="11" t="s">
        <v>343</v>
      </c>
      <c r="G149" s="23">
        <v>127.6</v>
      </c>
      <c r="H149" s="200"/>
    </row>
    <row r="150" spans="1:8" ht="39" customHeight="1">
      <c r="A150" s="275" t="s">
        <v>47</v>
      </c>
      <c r="B150" s="133" t="s">
        <v>604</v>
      </c>
      <c r="C150" s="7" t="s">
        <v>86</v>
      </c>
      <c r="D150" s="7" t="s">
        <v>377</v>
      </c>
      <c r="E150" s="7" t="s">
        <v>48</v>
      </c>
      <c r="F150" s="11"/>
      <c r="G150" s="22">
        <f>G151+G157</f>
        <v>110069.5</v>
      </c>
      <c r="H150" s="200"/>
    </row>
    <row r="151" spans="1:8" ht="40.5" customHeight="1">
      <c r="A151" s="276" t="s">
        <v>448</v>
      </c>
      <c r="B151" s="133" t="s">
        <v>604</v>
      </c>
      <c r="C151" s="7" t="s">
        <v>86</v>
      </c>
      <c r="D151" s="7" t="s">
        <v>377</v>
      </c>
      <c r="E151" s="7" t="s">
        <v>59</v>
      </c>
      <c r="F151" s="11"/>
      <c r="G151" s="22">
        <f>G152</f>
        <v>1356.9</v>
      </c>
      <c r="H151" s="200"/>
    </row>
    <row r="152" spans="1:8" ht="27.75" customHeight="1">
      <c r="A152" s="276" t="s">
        <v>449</v>
      </c>
      <c r="B152" s="133" t="s">
        <v>604</v>
      </c>
      <c r="C152" s="7" t="s">
        <v>86</v>
      </c>
      <c r="D152" s="7" t="s">
        <v>377</v>
      </c>
      <c r="E152" s="7" t="s">
        <v>450</v>
      </c>
      <c r="F152" s="11"/>
      <c r="G152" s="22">
        <f>G153</f>
        <v>1356.9</v>
      </c>
      <c r="H152" s="200"/>
    </row>
    <row r="153" spans="1:8" ht="22.5" customHeight="1">
      <c r="A153" s="170" t="s">
        <v>28</v>
      </c>
      <c r="B153" s="134" t="s">
        <v>604</v>
      </c>
      <c r="C153" s="11" t="s">
        <v>86</v>
      </c>
      <c r="D153" s="11" t="s">
        <v>377</v>
      </c>
      <c r="E153" s="11" t="s">
        <v>450</v>
      </c>
      <c r="F153" s="11" t="s">
        <v>29</v>
      </c>
      <c r="G153" s="23">
        <f>G155+G156</f>
        <v>1356.9</v>
      </c>
      <c r="H153" s="200"/>
    </row>
    <row r="154" spans="1:8" ht="13.5" customHeight="1">
      <c r="A154" s="208" t="s">
        <v>395</v>
      </c>
      <c r="B154" s="134"/>
      <c r="C154" s="11"/>
      <c r="D154" s="11"/>
      <c r="E154" s="11"/>
      <c r="F154" s="11"/>
      <c r="G154" s="23"/>
      <c r="H154" s="200"/>
    </row>
    <row r="155" spans="1:8" ht="15" customHeight="1">
      <c r="A155" s="210" t="s">
        <v>639</v>
      </c>
      <c r="B155" s="134" t="s">
        <v>604</v>
      </c>
      <c r="C155" s="11" t="s">
        <v>86</v>
      </c>
      <c r="D155" s="11" t="s">
        <v>377</v>
      </c>
      <c r="E155" s="11" t="s">
        <v>451</v>
      </c>
      <c r="F155" s="11" t="s">
        <v>29</v>
      </c>
      <c r="G155" s="23">
        <v>1316.2</v>
      </c>
      <c r="H155" s="200"/>
    </row>
    <row r="156" spans="1:8" ht="14.25" customHeight="1">
      <c r="A156" s="210" t="s">
        <v>400</v>
      </c>
      <c r="B156" s="134" t="s">
        <v>604</v>
      </c>
      <c r="C156" s="11" t="s">
        <v>86</v>
      </c>
      <c r="D156" s="11" t="s">
        <v>377</v>
      </c>
      <c r="E156" s="11" t="s">
        <v>452</v>
      </c>
      <c r="F156" s="11" t="s">
        <v>29</v>
      </c>
      <c r="G156" s="23">
        <v>40.7</v>
      </c>
      <c r="H156" s="200"/>
    </row>
    <row r="157" spans="1:8" ht="40.5" customHeight="1">
      <c r="A157" s="276" t="s">
        <v>453</v>
      </c>
      <c r="B157" s="133" t="s">
        <v>604</v>
      </c>
      <c r="C157" s="7" t="s">
        <v>86</v>
      </c>
      <c r="D157" s="7" t="s">
        <v>377</v>
      </c>
      <c r="E157" s="7" t="s">
        <v>454</v>
      </c>
      <c r="F157" s="7"/>
      <c r="G157" s="22">
        <f>G158+G163</f>
        <v>108712.6</v>
      </c>
      <c r="H157" s="200"/>
    </row>
    <row r="158" spans="1:8" ht="26.25" customHeight="1">
      <c r="A158" s="276" t="s">
        <v>455</v>
      </c>
      <c r="B158" s="133" t="s">
        <v>604</v>
      </c>
      <c r="C158" s="7" t="s">
        <v>86</v>
      </c>
      <c r="D158" s="7" t="s">
        <v>377</v>
      </c>
      <c r="E158" s="7" t="s">
        <v>456</v>
      </c>
      <c r="F158" s="7"/>
      <c r="G158" s="22">
        <f>G159</f>
        <v>71083.2</v>
      </c>
      <c r="H158" s="200"/>
    </row>
    <row r="159" spans="1:8" ht="23.25" customHeight="1">
      <c r="A159" s="170" t="s">
        <v>28</v>
      </c>
      <c r="B159" s="134" t="s">
        <v>604</v>
      </c>
      <c r="C159" s="11" t="s">
        <v>86</v>
      </c>
      <c r="D159" s="11" t="s">
        <v>377</v>
      </c>
      <c r="E159" s="11" t="s">
        <v>456</v>
      </c>
      <c r="F159" s="11" t="s">
        <v>29</v>
      </c>
      <c r="G159" s="23">
        <f>G161+G162</f>
        <v>71083.2</v>
      </c>
      <c r="H159" s="200"/>
    </row>
    <row r="160" spans="1:8" ht="13.5" customHeight="1">
      <c r="A160" s="208" t="s">
        <v>395</v>
      </c>
      <c r="B160" s="134"/>
      <c r="C160" s="11"/>
      <c r="D160" s="11"/>
      <c r="E160" s="11"/>
      <c r="F160" s="11"/>
      <c r="G160" s="23"/>
      <c r="H160" s="200"/>
    </row>
    <row r="161" spans="1:8" ht="14.25" customHeight="1">
      <c r="A161" s="210" t="s">
        <v>639</v>
      </c>
      <c r="B161" s="134" t="s">
        <v>604</v>
      </c>
      <c r="C161" s="11" t="s">
        <v>86</v>
      </c>
      <c r="D161" s="11" t="s">
        <v>377</v>
      </c>
      <c r="E161" s="11" t="s">
        <v>457</v>
      </c>
      <c r="F161" s="11" t="s">
        <v>29</v>
      </c>
      <c r="G161" s="23">
        <v>68950.7</v>
      </c>
      <c r="H161" s="200"/>
    </row>
    <row r="162" spans="1:8" ht="14.25" customHeight="1">
      <c r="A162" s="170" t="s">
        <v>400</v>
      </c>
      <c r="B162" s="134" t="s">
        <v>604</v>
      </c>
      <c r="C162" s="11" t="s">
        <v>86</v>
      </c>
      <c r="D162" s="11" t="s">
        <v>377</v>
      </c>
      <c r="E162" s="11" t="s">
        <v>458</v>
      </c>
      <c r="F162" s="11" t="s">
        <v>29</v>
      </c>
      <c r="G162" s="23">
        <v>2132.5</v>
      </c>
      <c r="H162" s="200"/>
    </row>
    <row r="163" spans="1:8" ht="15" customHeight="1">
      <c r="A163" s="276" t="s">
        <v>618</v>
      </c>
      <c r="B163" s="133" t="s">
        <v>604</v>
      </c>
      <c r="C163" s="7" t="s">
        <v>86</v>
      </c>
      <c r="D163" s="7" t="s">
        <v>377</v>
      </c>
      <c r="E163" s="7" t="s">
        <v>459</v>
      </c>
      <c r="F163" s="7"/>
      <c r="G163" s="22">
        <f>G164</f>
        <v>37629.4</v>
      </c>
      <c r="H163" s="200"/>
    </row>
    <row r="164" spans="1:8" ht="24" customHeight="1">
      <c r="A164" s="170" t="s">
        <v>28</v>
      </c>
      <c r="B164" s="134" t="s">
        <v>604</v>
      </c>
      <c r="C164" s="11" t="s">
        <v>86</v>
      </c>
      <c r="D164" s="11" t="s">
        <v>377</v>
      </c>
      <c r="E164" s="11" t="s">
        <v>459</v>
      </c>
      <c r="F164" s="11" t="s">
        <v>29</v>
      </c>
      <c r="G164" s="23">
        <f>G166+G167</f>
        <v>37629.4</v>
      </c>
      <c r="H164" s="200"/>
    </row>
    <row r="165" spans="1:8" ht="13.5" customHeight="1">
      <c r="A165" s="208" t="s">
        <v>395</v>
      </c>
      <c r="B165" s="134"/>
      <c r="C165" s="11"/>
      <c r="D165" s="11"/>
      <c r="E165" s="11"/>
      <c r="F165" s="11"/>
      <c r="G165" s="23"/>
      <c r="H165" s="200"/>
    </row>
    <row r="166" spans="1:8" ht="15" customHeight="1">
      <c r="A166" s="210" t="s">
        <v>639</v>
      </c>
      <c r="B166" s="134" t="s">
        <v>604</v>
      </c>
      <c r="C166" s="11" t="s">
        <v>86</v>
      </c>
      <c r="D166" s="11" t="s">
        <v>377</v>
      </c>
      <c r="E166" s="11" t="s">
        <v>460</v>
      </c>
      <c r="F166" s="11" t="s">
        <v>29</v>
      </c>
      <c r="G166" s="23">
        <v>36500.5</v>
      </c>
      <c r="H166" s="200"/>
    </row>
    <row r="167" spans="1:8" ht="15" customHeight="1">
      <c r="A167" s="170" t="s">
        <v>400</v>
      </c>
      <c r="B167" s="134" t="s">
        <v>604</v>
      </c>
      <c r="C167" s="11" t="s">
        <v>86</v>
      </c>
      <c r="D167" s="11" t="s">
        <v>377</v>
      </c>
      <c r="E167" s="11" t="s">
        <v>461</v>
      </c>
      <c r="F167" s="11" t="s">
        <v>29</v>
      </c>
      <c r="G167" s="23">
        <v>1128.9</v>
      </c>
      <c r="H167" s="200"/>
    </row>
    <row r="168" spans="1:8" s="229" customFormat="1" ht="15">
      <c r="A168" s="182" t="s">
        <v>701</v>
      </c>
      <c r="B168" s="230" t="s">
        <v>604</v>
      </c>
      <c r="C168" s="130" t="s">
        <v>86</v>
      </c>
      <c r="D168" s="130" t="s">
        <v>379</v>
      </c>
      <c r="E168" s="183"/>
      <c r="F168" s="183"/>
      <c r="G168" s="131">
        <f>G169+G179</f>
        <v>76910.70000000001</v>
      </c>
      <c r="H168" s="228"/>
    </row>
    <row r="169" spans="1:8" ht="39" customHeight="1">
      <c r="A169" s="9" t="s">
        <v>587</v>
      </c>
      <c r="B169" s="133" t="s">
        <v>604</v>
      </c>
      <c r="C169" s="7" t="s">
        <v>86</v>
      </c>
      <c r="D169" s="7" t="s">
        <v>379</v>
      </c>
      <c r="E169" s="7" t="s">
        <v>638</v>
      </c>
      <c r="F169" s="129"/>
      <c r="G169" s="22">
        <f>G170</f>
        <v>37713.7</v>
      </c>
      <c r="H169" s="200"/>
    </row>
    <row r="170" spans="1:8" ht="39" customHeight="1">
      <c r="A170" s="148" t="s">
        <v>30</v>
      </c>
      <c r="B170" s="133" t="s">
        <v>604</v>
      </c>
      <c r="C170" s="7" t="s">
        <v>86</v>
      </c>
      <c r="D170" s="7" t="s">
        <v>379</v>
      </c>
      <c r="E170" s="7" t="s">
        <v>31</v>
      </c>
      <c r="F170" s="7"/>
      <c r="G170" s="22">
        <f>G171+G175</f>
        <v>37713.7</v>
      </c>
      <c r="H170" s="200"/>
    </row>
    <row r="171" spans="1:8" ht="14.25" customHeight="1">
      <c r="A171" s="170" t="s">
        <v>342</v>
      </c>
      <c r="B171" s="11" t="s">
        <v>604</v>
      </c>
      <c r="C171" s="11" t="s">
        <v>86</v>
      </c>
      <c r="D171" s="11" t="s">
        <v>379</v>
      </c>
      <c r="E171" s="11" t="s">
        <v>31</v>
      </c>
      <c r="F171" s="11" t="s">
        <v>343</v>
      </c>
      <c r="G171" s="23">
        <f>G173+G174</f>
        <v>2028.8999999999999</v>
      </c>
      <c r="H171" s="200"/>
    </row>
    <row r="172" spans="1:8" ht="13.5" customHeight="1">
      <c r="A172" s="208" t="s">
        <v>395</v>
      </c>
      <c r="B172" s="11"/>
      <c r="C172" s="11"/>
      <c r="D172" s="11"/>
      <c r="E172" s="11"/>
      <c r="F172" s="11"/>
      <c r="G172" s="22"/>
      <c r="H172" s="200"/>
    </row>
    <row r="173" spans="1:8" ht="15" customHeight="1">
      <c r="A173" s="170" t="s">
        <v>639</v>
      </c>
      <c r="B173" s="11" t="s">
        <v>604</v>
      </c>
      <c r="C173" s="11" t="s">
        <v>86</v>
      </c>
      <c r="D173" s="11" t="s">
        <v>379</v>
      </c>
      <c r="E173" s="11" t="s">
        <v>31</v>
      </c>
      <c r="F173" s="11" t="s">
        <v>343</v>
      </c>
      <c r="G173" s="23">
        <v>2008.8</v>
      </c>
      <c r="H173" s="200"/>
    </row>
    <row r="174" spans="1:8" ht="15" customHeight="1">
      <c r="A174" s="170" t="s">
        <v>400</v>
      </c>
      <c r="B174" s="11" t="s">
        <v>604</v>
      </c>
      <c r="C174" s="11" t="s">
        <v>86</v>
      </c>
      <c r="D174" s="11" t="s">
        <v>379</v>
      </c>
      <c r="E174" s="11" t="s">
        <v>32</v>
      </c>
      <c r="F174" s="11" t="s">
        <v>343</v>
      </c>
      <c r="G174" s="23">
        <v>20.1</v>
      </c>
      <c r="H174" s="200"/>
    </row>
    <row r="175" spans="1:8" ht="22.5" customHeight="1">
      <c r="A175" s="136" t="s">
        <v>344</v>
      </c>
      <c r="B175" s="11" t="s">
        <v>604</v>
      </c>
      <c r="C175" s="11" t="s">
        <v>86</v>
      </c>
      <c r="D175" s="11" t="s">
        <v>379</v>
      </c>
      <c r="E175" s="11" t="s">
        <v>31</v>
      </c>
      <c r="F175" s="11" t="s">
        <v>345</v>
      </c>
      <c r="G175" s="23">
        <f>G177+G178</f>
        <v>35684.799999999996</v>
      </c>
      <c r="H175" s="200"/>
    </row>
    <row r="176" spans="1:8" ht="13.5" customHeight="1">
      <c r="A176" s="208" t="s">
        <v>395</v>
      </c>
      <c r="B176" s="134"/>
      <c r="C176" s="11"/>
      <c r="D176" s="11"/>
      <c r="E176" s="11"/>
      <c r="F176" s="11"/>
      <c r="G176" s="23"/>
      <c r="H176" s="200"/>
    </row>
    <row r="177" spans="1:8" ht="15" customHeight="1">
      <c r="A177" s="170" t="s">
        <v>639</v>
      </c>
      <c r="B177" s="11" t="s">
        <v>604</v>
      </c>
      <c r="C177" s="11" t="s">
        <v>86</v>
      </c>
      <c r="D177" s="11" t="s">
        <v>379</v>
      </c>
      <c r="E177" s="11" t="s">
        <v>31</v>
      </c>
      <c r="F177" s="11" t="s">
        <v>345</v>
      </c>
      <c r="G177" s="23">
        <f>20661.8+14665.4</f>
        <v>35327.2</v>
      </c>
      <c r="H177" s="200"/>
    </row>
    <row r="178" spans="1:8" ht="14.25" customHeight="1">
      <c r="A178" s="170" t="s">
        <v>400</v>
      </c>
      <c r="B178" s="11" t="s">
        <v>604</v>
      </c>
      <c r="C178" s="11" t="s">
        <v>86</v>
      </c>
      <c r="D178" s="11" t="s">
        <v>379</v>
      </c>
      <c r="E178" s="11" t="s">
        <v>32</v>
      </c>
      <c r="F178" s="11" t="s">
        <v>345</v>
      </c>
      <c r="G178" s="23">
        <f>208.8+148.8</f>
        <v>357.6</v>
      </c>
      <c r="H178" s="200"/>
    </row>
    <row r="179" spans="1:8" ht="15" customHeight="1">
      <c r="A179" s="148" t="s">
        <v>339</v>
      </c>
      <c r="B179" s="133" t="s">
        <v>604</v>
      </c>
      <c r="C179" s="139" t="s">
        <v>86</v>
      </c>
      <c r="D179" s="139" t="s">
        <v>379</v>
      </c>
      <c r="E179" s="139" t="s">
        <v>166</v>
      </c>
      <c r="F179" s="129"/>
      <c r="G179" s="140">
        <f>G180+G183</f>
        <v>39197.00000000001</v>
      </c>
      <c r="H179" s="200"/>
    </row>
    <row r="180" spans="1:8" ht="27" customHeight="1">
      <c r="A180" s="9" t="s">
        <v>45</v>
      </c>
      <c r="B180" s="133" t="s">
        <v>604</v>
      </c>
      <c r="C180" s="139" t="s">
        <v>86</v>
      </c>
      <c r="D180" s="139" t="s">
        <v>379</v>
      </c>
      <c r="E180" s="139" t="s">
        <v>46</v>
      </c>
      <c r="F180" s="129"/>
      <c r="G180" s="140">
        <f>G181+G182</f>
        <v>38967.600000000006</v>
      </c>
      <c r="H180" s="200"/>
    </row>
    <row r="181" spans="1:8" ht="14.25" customHeight="1">
      <c r="A181" s="170" t="s">
        <v>342</v>
      </c>
      <c r="B181" s="134" t="s">
        <v>604</v>
      </c>
      <c r="C181" s="11" t="s">
        <v>86</v>
      </c>
      <c r="D181" s="11" t="s">
        <v>379</v>
      </c>
      <c r="E181" s="11" t="s">
        <v>46</v>
      </c>
      <c r="F181" s="11" t="s">
        <v>343</v>
      </c>
      <c r="G181" s="137">
        <v>16683.4</v>
      </c>
      <c r="H181" s="200"/>
    </row>
    <row r="182" spans="1:8" ht="22.5" customHeight="1">
      <c r="A182" s="136" t="s">
        <v>344</v>
      </c>
      <c r="B182" s="134" t="s">
        <v>604</v>
      </c>
      <c r="C182" s="11" t="s">
        <v>86</v>
      </c>
      <c r="D182" s="11" t="s">
        <v>379</v>
      </c>
      <c r="E182" s="11" t="s">
        <v>46</v>
      </c>
      <c r="F182" s="11" t="s">
        <v>345</v>
      </c>
      <c r="G182" s="137">
        <v>22284.2</v>
      </c>
      <c r="H182" s="200"/>
    </row>
    <row r="183" spans="1:8" ht="29.25" customHeight="1">
      <c r="A183" s="9" t="s">
        <v>462</v>
      </c>
      <c r="B183" s="133" t="s">
        <v>604</v>
      </c>
      <c r="C183" s="139" t="s">
        <v>86</v>
      </c>
      <c r="D183" s="139" t="s">
        <v>379</v>
      </c>
      <c r="E183" s="139" t="s">
        <v>463</v>
      </c>
      <c r="F183" s="11"/>
      <c r="G183" s="140">
        <f>G184</f>
        <v>229.4</v>
      </c>
      <c r="H183" s="200"/>
    </row>
    <row r="184" spans="1:8" ht="14.25" customHeight="1">
      <c r="A184" s="170" t="s">
        <v>342</v>
      </c>
      <c r="B184" s="134" t="s">
        <v>604</v>
      </c>
      <c r="C184" s="11" t="s">
        <v>86</v>
      </c>
      <c r="D184" s="11" t="s">
        <v>379</v>
      </c>
      <c r="E184" s="11" t="s">
        <v>463</v>
      </c>
      <c r="F184" s="11" t="s">
        <v>343</v>
      </c>
      <c r="G184" s="137">
        <v>229.4</v>
      </c>
      <c r="H184" s="200"/>
    </row>
    <row r="185" spans="1:8" s="229" customFormat="1" ht="28.5">
      <c r="A185" s="182" t="s">
        <v>705</v>
      </c>
      <c r="B185" s="230" t="s">
        <v>604</v>
      </c>
      <c r="C185" s="130" t="s">
        <v>86</v>
      </c>
      <c r="D185" s="130" t="s">
        <v>86</v>
      </c>
      <c r="E185" s="231"/>
      <c r="F185" s="231"/>
      <c r="G185" s="131">
        <f>G186+G192</f>
        <v>147411.5</v>
      </c>
      <c r="H185" s="228"/>
    </row>
    <row r="186" spans="1:8" ht="40.5" customHeight="1">
      <c r="A186" s="9" t="s">
        <v>109</v>
      </c>
      <c r="B186" s="133" t="s">
        <v>604</v>
      </c>
      <c r="C186" s="7" t="s">
        <v>86</v>
      </c>
      <c r="D186" s="7" t="s">
        <v>86</v>
      </c>
      <c r="E186" s="7" t="s">
        <v>396</v>
      </c>
      <c r="F186" s="13"/>
      <c r="G186" s="22">
        <f>G187</f>
        <v>124895.3</v>
      </c>
      <c r="H186" s="200"/>
    </row>
    <row r="187" spans="1:8" ht="15" customHeight="1">
      <c r="A187" s="9" t="s">
        <v>641</v>
      </c>
      <c r="B187" s="133" t="s">
        <v>604</v>
      </c>
      <c r="C187" s="7" t="s">
        <v>86</v>
      </c>
      <c r="D187" s="7" t="s">
        <v>86</v>
      </c>
      <c r="E187" s="7" t="s">
        <v>642</v>
      </c>
      <c r="F187" s="7"/>
      <c r="G187" s="22">
        <f>G188</f>
        <v>124895.3</v>
      </c>
      <c r="H187" s="200"/>
    </row>
    <row r="188" spans="1:8" ht="27" customHeight="1">
      <c r="A188" s="9" t="s">
        <v>605</v>
      </c>
      <c r="B188" s="133" t="s">
        <v>604</v>
      </c>
      <c r="C188" s="7" t="s">
        <v>86</v>
      </c>
      <c r="D188" s="7" t="s">
        <v>86</v>
      </c>
      <c r="E188" s="7" t="s">
        <v>464</v>
      </c>
      <c r="F188" s="7"/>
      <c r="G188" s="22">
        <f>G189+G190+G191</f>
        <v>124895.3</v>
      </c>
      <c r="H188" s="200"/>
    </row>
    <row r="189" spans="1:8" ht="34.5" customHeight="1">
      <c r="A189" s="10" t="s">
        <v>54</v>
      </c>
      <c r="B189" s="134" t="s">
        <v>604</v>
      </c>
      <c r="C189" s="11" t="s">
        <v>86</v>
      </c>
      <c r="D189" s="11" t="s">
        <v>86</v>
      </c>
      <c r="E189" s="11" t="s">
        <v>464</v>
      </c>
      <c r="F189" s="11" t="s">
        <v>55</v>
      </c>
      <c r="G189" s="23">
        <v>88281.3</v>
      </c>
      <c r="H189" s="200"/>
    </row>
    <row r="190" spans="1:8" ht="13.5" customHeight="1">
      <c r="A190" s="170" t="s">
        <v>342</v>
      </c>
      <c r="B190" s="134" t="s">
        <v>604</v>
      </c>
      <c r="C190" s="11" t="s">
        <v>86</v>
      </c>
      <c r="D190" s="11" t="s">
        <v>86</v>
      </c>
      <c r="E190" s="11" t="s">
        <v>464</v>
      </c>
      <c r="F190" s="11" t="s">
        <v>343</v>
      </c>
      <c r="G190" s="23">
        <v>35030.2</v>
      </c>
      <c r="H190" s="200"/>
    </row>
    <row r="191" spans="1:8" ht="13.5" customHeight="1">
      <c r="A191" s="170" t="s">
        <v>56</v>
      </c>
      <c r="B191" s="134" t="s">
        <v>604</v>
      </c>
      <c r="C191" s="11" t="s">
        <v>86</v>
      </c>
      <c r="D191" s="11" t="s">
        <v>86</v>
      </c>
      <c r="E191" s="11" t="s">
        <v>464</v>
      </c>
      <c r="F191" s="11" t="s">
        <v>57</v>
      </c>
      <c r="G191" s="23">
        <v>1583.8</v>
      </c>
      <c r="H191" s="200"/>
    </row>
    <row r="192" spans="1:8" ht="15" customHeight="1">
      <c r="A192" s="9" t="s">
        <v>33</v>
      </c>
      <c r="B192" s="133" t="s">
        <v>604</v>
      </c>
      <c r="C192" s="7" t="s">
        <v>86</v>
      </c>
      <c r="D192" s="7" t="s">
        <v>86</v>
      </c>
      <c r="E192" s="7" t="s">
        <v>34</v>
      </c>
      <c r="F192" s="11"/>
      <c r="G192" s="22">
        <f>G193</f>
        <v>22516.2</v>
      </c>
      <c r="H192" s="200"/>
    </row>
    <row r="193" spans="1:8" ht="40.5" customHeight="1">
      <c r="A193" s="148" t="s">
        <v>35</v>
      </c>
      <c r="B193" s="133" t="s">
        <v>604</v>
      </c>
      <c r="C193" s="7" t="s">
        <v>86</v>
      </c>
      <c r="D193" s="7" t="s">
        <v>86</v>
      </c>
      <c r="E193" s="7" t="s">
        <v>36</v>
      </c>
      <c r="F193" s="11"/>
      <c r="G193" s="22">
        <f>G194</f>
        <v>22516.2</v>
      </c>
      <c r="H193" s="200"/>
    </row>
    <row r="194" spans="1:8" ht="28.5" customHeight="1">
      <c r="A194" s="148" t="s">
        <v>37</v>
      </c>
      <c r="B194" s="133" t="s">
        <v>604</v>
      </c>
      <c r="C194" s="7" t="s">
        <v>86</v>
      </c>
      <c r="D194" s="7" t="s">
        <v>86</v>
      </c>
      <c r="E194" s="7" t="s">
        <v>38</v>
      </c>
      <c r="F194" s="11"/>
      <c r="G194" s="22">
        <f>G195+G199</f>
        <v>22516.2</v>
      </c>
      <c r="H194" s="200"/>
    </row>
    <row r="195" spans="1:8" ht="14.25" customHeight="1">
      <c r="A195" s="170" t="s">
        <v>342</v>
      </c>
      <c r="B195" s="134" t="s">
        <v>604</v>
      </c>
      <c r="C195" s="11" t="s">
        <v>86</v>
      </c>
      <c r="D195" s="11" t="s">
        <v>86</v>
      </c>
      <c r="E195" s="11" t="s">
        <v>38</v>
      </c>
      <c r="F195" s="11" t="s">
        <v>343</v>
      </c>
      <c r="G195" s="23">
        <f>G197+G198</f>
        <v>14433.5</v>
      </c>
      <c r="H195" s="200"/>
    </row>
    <row r="196" spans="1:8" ht="13.5" customHeight="1">
      <c r="A196" s="208" t="s">
        <v>395</v>
      </c>
      <c r="B196" s="134"/>
      <c r="C196" s="11"/>
      <c r="D196" s="11"/>
      <c r="E196" s="11"/>
      <c r="F196" s="11"/>
      <c r="G196" s="23"/>
      <c r="H196" s="200"/>
    </row>
    <row r="197" spans="1:8" ht="13.5" customHeight="1">
      <c r="A197" s="170" t="s">
        <v>639</v>
      </c>
      <c r="B197" s="134" t="s">
        <v>604</v>
      </c>
      <c r="C197" s="11" t="s">
        <v>86</v>
      </c>
      <c r="D197" s="11" t="s">
        <v>86</v>
      </c>
      <c r="E197" s="11" t="s">
        <v>38</v>
      </c>
      <c r="F197" s="11" t="s">
        <v>343</v>
      </c>
      <c r="G197" s="23">
        <v>14000.5</v>
      </c>
      <c r="H197" s="200"/>
    </row>
    <row r="198" spans="1:8" ht="13.5" customHeight="1">
      <c r="A198" s="170" t="s">
        <v>400</v>
      </c>
      <c r="B198" s="134" t="s">
        <v>604</v>
      </c>
      <c r="C198" s="11" t="s">
        <v>86</v>
      </c>
      <c r="D198" s="11" t="s">
        <v>86</v>
      </c>
      <c r="E198" s="11" t="s">
        <v>39</v>
      </c>
      <c r="F198" s="11" t="s">
        <v>343</v>
      </c>
      <c r="G198" s="23">
        <v>433</v>
      </c>
      <c r="H198" s="200"/>
    </row>
    <row r="199" spans="1:8" ht="24" customHeight="1">
      <c r="A199" s="170" t="s">
        <v>28</v>
      </c>
      <c r="B199" s="134" t="s">
        <v>604</v>
      </c>
      <c r="C199" s="11" t="s">
        <v>86</v>
      </c>
      <c r="D199" s="11" t="s">
        <v>86</v>
      </c>
      <c r="E199" s="11" t="s">
        <v>38</v>
      </c>
      <c r="F199" s="11" t="s">
        <v>29</v>
      </c>
      <c r="G199" s="23">
        <f>G201+G202</f>
        <v>8082.7</v>
      </c>
      <c r="H199" s="200"/>
    </row>
    <row r="200" spans="1:8" ht="13.5" customHeight="1">
      <c r="A200" s="208" t="s">
        <v>395</v>
      </c>
      <c r="B200" s="134"/>
      <c r="C200" s="11"/>
      <c r="D200" s="11"/>
      <c r="E200" s="11"/>
      <c r="F200" s="11"/>
      <c r="G200" s="23"/>
      <c r="H200" s="200"/>
    </row>
    <row r="201" spans="1:8" ht="15" customHeight="1">
      <c r="A201" s="210" t="s">
        <v>639</v>
      </c>
      <c r="B201" s="134" t="s">
        <v>604</v>
      </c>
      <c r="C201" s="11" t="s">
        <v>86</v>
      </c>
      <c r="D201" s="11" t="s">
        <v>86</v>
      </c>
      <c r="E201" s="11" t="s">
        <v>38</v>
      </c>
      <c r="F201" s="11" t="s">
        <v>29</v>
      </c>
      <c r="G201" s="23">
        <v>7840.2</v>
      </c>
      <c r="H201" s="200"/>
    </row>
    <row r="202" spans="1:8" ht="15" customHeight="1">
      <c r="A202" s="210" t="s">
        <v>400</v>
      </c>
      <c r="B202" s="134" t="s">
        <v>604</v>
      </c>
      <c r="C202" s="11" t="s">
        <v>86</v>
      </c>
      <c r="D202" s="11" t="s">
        <v>86</v>
      </c>
      <c r="E202" s="11" t="s">
        <v>39</v>
      </c>
      <c r="F202" s="11" t="s">
        <v>29</v>
      </c>
      <c r="G202" s="23">
        <v>242.5</v>
      </c>
      <c r="H202" s="200"/>
    </row>
    <row r="203" spans="1:8" ht="14.25" customHeight="1">
      <c r="A203" s="8" t="s">
        <v>567</v>
      </c>
      <c r="B203" s="132" t="s">
        <v>604</v>
      </c>
      <c r="C203" s="6" t="s">
        <v>382</v>
      </c>
      <c r="D203" s="6" t="s">
        <v>378</v>
      </c>
      <c r="E203" s="11"/>
      <c r="F203" s="11"/>
      <c r="G203" s="21">
        <f>G204</f>
        <v>0</v>
      </c>
      <c r="H203" s="200"/>
    </row>
    <row r="204" spans="1:8" ht="15" customHeight="1">
      <c r="A204" s="9" t="s">
        <v>33</v>
      </c>
      <c r="B204" s="133" t="s">
        <v>604</v>
      </c>
      <c r="C204" s="7" t="s">
        <v>219</v>
      </c>
      <c r="D204" s="7" t="s">
        <v>378</v>
      </c>
      <c r="E204" s="7" t="s">
        <v>34</v>
      </c>
      <c r="F204" s="7"/>
      <c r="G204" s="22">
        <f>G205</f>
        <v>0</v>
      </c>
      <c r="H204" s="200"/>
    </row>
    <row r="205" spans="1:8" ht="26.25" customHeight="1">
      <c r="A205" s="148" t="s">
        <v>465</v>
      </c>
      <c r="B205" s="133" t="s">
        <v>604</v>
      </c>
      <c r="C205" s="7" t="s">
        <v>382</v>
      </c>
      <c r="D205" s="7" t="s">
        <v>378</v>
      </c>
      <c r="E205" s="7" t="s">
        <v>466</v>
      </c>
      <c r="F205" s="11"/>
      <c r="G205" s="22">
        <f>G206</f>
        <v>0</v>
      </c>
      <c r="H205" s="200"/>
    </row>
    <row r="206" spans="1:8" ht="39" customHeight="1">
      <c r="A206" s="148" t="s">
        <v>467</v>
      </c>
      <c r="B206" s="133" t="s">
        <v>604</v>
      </c>
      <c r="C206" s="7" t="s">
        <v>382</v>
      </c>
      <c r="D206" s="7" t="s">
        <v>378</v>
      </c>
      <c r="E206" s="7" t="s">
        <v>468</v>
      </c>
      <c r="F206" s="11"/>
      <c r="G206" s="22">
        <f>G207</f>
        <v>0</v>
      </c>
      <c r="H206" s="200"/>
    </row>
    <row r="207" spans="1:8" ht="23.25" customHeight="1">
      <c r="A207" s="170" t="s">
        <v>28</v>
      </c>
      <c r="B207" s="134" t="s">
        <v>604</v>
      </c>
      <c r="C207" s="11" t="s">
        <v>382</v>
      </c>
      <c r="D207" s="11" t="s">
        <v>378</v>
      </c>
      <c r="E207" s="11" t="s">
        <v>468</v>
      </c>
      <c r="F207" s="11" t="s">
        <v>29</v>
      </c>
      <c r="G207" s="23">
        <f>G209+G210</f>
        <v>0</v>
      </c>
      <c r="H207" s="200"/>
    </row>
    <row r="208" spans="1:8" ht="13.5" customHeight="1">
      <c r="A208" s="208" t="s">
        <v>395</v>
      </c>
      <c r="B208" s="134"/>
      <c r="C208" s="11"/>
      <c r="D208" s="11"/>
      <c r="E208" s="11"/>
      <c r="F208" s="11"/>
      <c r="G208" s="23"/>
      <c r="H208" s="200"/>
    </row>
    <row r="209" spans="1:8" ht="13.5" customHeight="1">
      <c r="A209" s="170" t="s">
        <v>639</v>
      </c>
      <c r="B209" s="134" t="s">
        <v>604</v>
      </c>
      <c r="C209" s="11" t="s">
        <v>382</v>
      </c>
      <c r="D209" s="11" t="s">
        <v>378</v>
      </c>
      <c r="E209" s="11" t="s">
        <v>468</v>
      </c>
      <c r="F209" s="11" t="s">
        <v>29</v>
      </c>
      <c r="G209" s="23">
        <v>0</v>
      </c>
      <c r="H209" s="200"/>
    </row>
    <row r="210" spans="1:8" ht="13.5" customHeight="1">
      <c r="A210" s="170" t="s">
        <v>400</v>
      </c>
      <c r="B210" s="134" t="s">
        <v>604</v>
      </c>
      <c r="C210" s="11" t="s">
        <v>382</v>
      </c>
      <c r="D210" s="11" t="s">
        <v>378</v>
      </c>
      <c r="E210" s="11" t="s">
        <v>469</v>
      </c>
      <c r="F210" s="11" t="s">
        <v>29</v>
      </c>
      <c r="G210" s="23">
        <v>0</v>
      </c>
      <c r="H210" s="200"/>
    </row>
    <row r="211" spans="1:8" s="229" customFormat="1" ht="15">
      <c r="A211" s="182" t="s">
        <v>568</v>
      </c>
      <c r="B211" s="230" t="s">
        <v>604</v>
      </c>
      <c r="C211" s="130" t="s">
        <v>382</v>
      </c>
      <c r="D211" s="130" t="s">
        <v>377</v>
      </c>
      <c r="E211" s="184"/>
      <c r="F211" s="184"/>
      <c r="G211" s="131">
        <f>G212</f>
        <v>0</v>
      </c>
      <c r="H211" s="228"/>
    </row>
    <row r="212" spans="1:8" ht="15" customHeight="1">
      <c r="A212" s="9" t="s">
        <v>33</v>
      </c>
      <c r="B212" s="133" t="s">
        <v>604</v>
      </c>
      <c r="C212" s="7" t="s">
        <v>219</v>
      </c>
      <c r="D212" s="7" t="s">
        <v>377</v>
      </c>
      <c r="E212" s="7" t="s">
        <v>34</v>
      </c>
      <c r="F212" s="11"/>
      <c r="G212" s="22">
        <f>G213</f>
        <v>0</v>
      </c>
      <c r="H212" s="200"/>
    </row>
    <row r="213" spans="1:8" ht="27" customHeight="1">
      <c r="A213" s="148" t="s">
        <v>465</v>
      </c>
      <c r="B213" s="133" t="s">
        <v>604</v>
      </c>
      <c r="C213" s="7" t="s">
        <v>382</v>
      </c>
      <c r="D213" s="7" t="s">
        <v>377</v>
      </c>
      <c r="E213" s="7" t="s">
        <v>466</v>
      </c>
      <c r="F213" s="11"/>
      <c r="G213" s="22">
        <f>G214</f>
        <v>0</v>
      </c>
      <c r="H213" s="200"/>
    </row>
    <row r="214" spans="1:8" ht="38.25" customHeight="1">
      <c r="A214" s="148" t="s">
        <v>467</v>
      </c>
      <c r="B214" s="133" t="s">
        <v>604</v>
      </c>
      <c r="C214" s="7" t="s">
        <v>382</v>
      </c>
      <c r="D214" s="7" t="s">
        <v>377</v>
      </c>
      <c r="E214" s="7" t="s">
        <v>468</v>
      </c>
      <c r="F214" s="11"/>
      <c r="G214" s="22">
        <f>G215</f>
        <v>0</v>
      </c>
      <c r="H214" s="200"/>
    </row>
    <row r="215" spans="1:8" ht="23.25" customHeight="1">
      <c r="A215" s="170" t="s">
        <v>28</v>
      </c>
      <c r="B215" s="134" t="s">
        <v>604</v>
      </c>
      <c r="C215" s="11" t="s">
        <v>382</v>
      </c>
      <c r="D215" s="11" t="s">
        <v>377</v>
      </c>
      <c r="E215" s="11" t="s">
        <v>468</v>
      </c>
      <c r="F215" s="11" t="s">
        <v>29</v>
      </c>
      <c r="G215" s="23">
        <f>G217+G218</f>
        <v>0</v>
      </c>
      <c r="H215" s="200"/>
    </row>
    <row r="216" spans="1:8" ht="13.5" customHeight="1">
      <c r="A216" s="208" t="s">
        <v>395</v>
      </c>
      <c r="B216" s="134"/>
      <c r="C216" s="11"/>
      <c r="D216" s="11"/>
      <c r="E216" s="11"/>
      <c r="F216" s="11"/>
      <c r="G216" s="23"/>
      <c r="H216" s="200"/>
    </row>
    <row r="217" spans="1:8" ht="13.5" customHeight="1">
      <c r="A217" s="170" t="s">
        <v>639</v>
      </c>
      <c r="B217" s="134" t="s">
        <v>604</v>
      </c>
      <c r="C217" s="11" t="s">
        <v>382</v>
      </c>
      <c r="D217" s="11" t="s">
        <v>377</v>
      </c>
      <c r="E217" s="11" t="s">
        <v>468</v>
      </c>
      <c r="F217" s="11" t="s">
        <v>29</v>
      </c>
      <c r="G217" s="23">
        <v>0</v>
      </c>
      <c r="H217" s="200"/>
    </row>
    <row r="218" spans="1:8" ht="13.5" customHeight="1">
      <c r="A218" s="170" t="s">
        <v>400</v>
      </c>
      <c r="B218" s="134" t="s">
        <v>604</v>
      </c>
      <c r="C218" s="11" t="s">
        <v>382</v>
      </c>
      <c r="D218" s="11" t="s">
        <v>377</v>
      </c>
      <c r="E218" s="11" t="s">
        <v>469</v>
      </c>
      <c r="F218" s="11" t="s">
        <v>29</v>
      </c>
      <c r="G218" s="23">
        <v>0</v>
      </c>
      <c r="H218" s="200"/>
    </row>
    <row r="219" spans="1:8" s="229" customFormat="1" ht="15">
      <c r="A219" s="232" t="s">
        <v>574</v>
      </c>
      <c r="B219" s="230" t="s">
        <v>604</v>
      </c>
      <c r="C219" s="130" t="s">
        <v>386</v>
      </c>
      <c r="D219" s="130" t="s">
        <v>379</v>
      </c>
      <c r="E219" s="184"/>
      <c r="F219" s="184"/>
      <c r="G219" s="131">
        <f>G220</f>
        <v>1419.9</v>
      </c>
      <c r="H219" s="228"/>
    </row>
    <row r="220" spans="1:8" ht="15" customHeight="1">
      <c r="A220" s="144" t="s">
        <v>712</v>
      </c>
      <c r="B220" s="7" t="s">
        <v>604</v>
      </c>
      <c r="C220" s="13">
        <v>10</v>
      </c>
      <c r="D220" s="7" t="s">
        <v>379</v>
      </c>
      <c r="E220" s="13" t="s">
        <v>713</v>
      </c>
      <c r="F220" s="7"/>
      <c r="G220" s="22">
        <f>G221</f>
        <v>1419.9</v>
      </c>
      <c r="H220" s="200"/>
    </row>
    <row r="221" spans="1:8" ht="52.5" customHeight="1">
      <c r="A221" s="148" t="s">
        <v>470</v>
      </c>
      <c r="B221" s="7" t="s">
        <v>604</v>
      </c>
      <c r="C221" s="7" t="s">
        <v>386</v>
      </c>
      <c r="D221" s="7" t="s">
        <v>379</v>
      </c>
      <c r="E221" s="7" t="s">
        <v>471</v>
      </c>
      <c r="F221" s="7"/>
      <c r="G221" s="22">
        <f>G222</f>
        <v>1419.9</v>
      </c>
      <c r="H221" s="200"/>
    </row>
    <row r="222" spans="1:8" ht="24" customHeight="1">
      <c r="A222" s="170" t="s">
        <v>344</v>
      </c>
      <c r="B222" s="134" t="s">
        <v>604</v>
      </c>
      <c r="C222" s="11" t="s">
        <v>386</v>
      </c>
      <c r="D222" s="11" t="s">
        <v>379</v>
      </c>
      <c r="E222" s="11" t="s">
        <v>471</v>
      </c>
      <c r="F222" s="11" t="s">
        <v>345</v>
      </c>
      <c r="G222" s="23">
        <v>1419.9</v>
      </c>
      <c r="H222" s="200"/>
    </row>
    <row r="223" spans="1:8" ht="11.25" customHeight="1">
      <c r="A223" s="170"/>
      <c r="B223" s="134"/>
      <c r="C223" s="11"/>
      <c r="D223" s="11"/>
      <c r="E223" s="11"/>
      <c r="F223" s="11"/>
      <c r="G223" s="23"/>
      <c r="H223" s="200"/>
    </row>
    <row r="224" spans="1:7" s="219" customFormat="1" ht="15.75">
      <c r="A224" s="224" t="s">
        <v>359</v>
      </c>
      <c r="B224" s="221" t="s">
        <v>360</v>
      </c>
      <c r="C224" s="221"/>
      <c r="D224" s="225"/>
      <c r="E224" s="225"/>
      <c r="F224" s="225"/>
      <c r="G224" s="223">
        <f>G225</f>
        <v>29765.899999999998</v>
      </c>
    </row>
    <row r="225" spans="1:7" s="229" customFormat="1" ht="42.75">
      <c r="A225" s="185" t="s">
        <v>181</v>
      </c>
      <c r="B225" s="130" t="s">
        <v>360</v>
      </c>
      <c r="C225" s="130" t="s">
        <v>378</v>
      </c>
      <c r="D225" s="130" t="s">
        <v>379</v>
      </c>
      <c r="E225" s="184"/>
      <c r="F225" s="184"/>
      <c r="G225" s="131">
        <f>G226</f>
        <v>29765.899999999998</v>
      </c>
    </row>
    <row r="226" spans="1:7" ht="38.25">
      <c r="A226" s="9" t="s">
        <v>109</v>
      </c>
      <c r="B226" s="7" t="s">
        <v>360</v>
      </c>
      <c r="C226" s="7" t="s">
        <v>378</v>
      </c>
      <c r="D226" s="7" t="s">
        <v>379</v>
      </c>
      <c r="E226" s="7" t="s">
        <v>396</v>
      </c>
      <c r="F226" s="7"/>
      <c r="G226" s="22">
        <f>G227+G230</f>
        <v>29765.899999999998</v>
      </c>
    </row>
    <row r="227" spans="1:7" ht="12.75" customHeight="1">
      <c r="A227" s="9" t="s">
        <v>110</v>
      </c>
      <c r="B227" s="7" t="s">
        <v>360</v>
      </c>
      <c r="C227" s="7" t="s">
        <v>378</v>
      </c>
      <c r="D227" s="7" t="s">
        <v>379</v>
      </c>
      <c r="E227" s="7" t="s">
        <v>398</v>
      </c>
      <c r="F227" s="7"/>
      <c r="G227" s="22">
        <f>G228+G229</f>
        <v>26097.8</v>
      </c>
    </row>
    <row r="228" spans="1:7" ht="33.75" customHeight="1">
      <c r="A228" s="10" t="s">
        <v>54</v>
      </c>
      <c r="B228" s="11" t="s">
        <v>360</v>
      </c>
      <c r="C228" s="11" t="s">
        <v>378</v>
      </c>
      <c r="D228" s="11" t="s">
        <v>379</v>
      </c>
      <c r="E228" s="11" t="s">
        <v>398</v>
      </c>
      <c r="F228" s="11" t="s">
        <v>55</v>
      </c>
      <c r="G228" s="23">
        <v>24399.5</v>
      </c>
    </row>
    <row r="229" spans="1:7" ht="13.5" customHeight="1">
      <c r="A229" s="10" t="s">
        <v>342</v>
      </c>
      <c r="B229" s="11" t="s">
        <v>360</v>
      </c>
      <c r="C229" s="11" t="s">
        <v>378</v>
      </c>
      <c r="D229" s="11" t="s">
        <v>379</v>
      </c>
      <c r="E229" s="11" t="s">
        <v>398</v>
      </c>
      <c r="F229" s="11" t="s">
        <v>343</v>
      </c>
      <c r="G229" s="23">
        <v>1698.3</v>
      </c>
    </row>
    <row r="230" spans="1:7" ht="15" customHeight="1">
      <c r="A230" s="9" t="s">
        <v>182</v>
      </c>
      <c r="B230" s="7" t="s">
        <v>360</v>
      </c>
      <c r="C230" s="7" t="s">
        <v>378</v>
      </c>
      <c r="D230" s="7" t="s">
        <v>379</v>
      </c>
      <c r="E230" s="7" t="s">
        <v>399</v>
      </c>
      <c r="F230" s="11"/>
      <c r="G230" s="22">
        <f>G231</f>
        <v>3668.1</v>
      </c>
    </row>
    <row r="231" spans="1:7" ht="33.75">
      <c r="A231" s="10" t="s">
        <v>54</v>
      </c>
      <c r="B231" s="11" t="s">
        <v>360</v>
      </c>
      <c r="C231" s="11" t="s">
        <v>378</v>
      </c>
      <c r="D231" s="11" t="s">
        <v>379</v>
      </c>
      <c r="E231" s="11" t="s">
        <v>399</v>
      </c>
      <c r="F231" s="11" t="s">
        <v>55</v>
      </c>
      <c r="G231" s="23">
        <v>3668.1</v>
      </c>
    </row>
    <row r="232" spans="1:7" ht="11.25" customHeight="1">
      <c r="A232" s="142"/>
      <c r="B232" s="211"/>
      <c r="C232" s="6"/>
      <c r="D232" s="7"/>
      <c r="E232" s="7"/>
      <c r="F232" s="7"/>
      <c r="G232" s="21"/>
    </row>
    <row r="233" spans="1:7" s="219" customFormat="1" ht="31.5">
      <c r="A233" s="226" t="s">
        <v>361</v>
      </c>
      <c r="B233" s="221" t="s">
        <v>362</v>
      </c>
      <c r="C233" s="221"/>
      <c r="D233" s="225"/>
      <c r="E233" s="225"/>
      <c r="F233" s="225"/>
      <c r="G233" s="223">
        <f>G234+G238+G250+G254+G258+G287+G291+G298+G332+G350+G354+G324+G245</f>
        <v>345272</v>
      </c>
    </row>
    <row r="234" spans="1:7" s="229" customFormat="1" ht="28.5">
      <c r="A234" s="185" t="s">
        <v>108</v>
      </c>
      <c r="B234" s="130" t="s">
        <v>362</v>
      </c>
      <c r="C234" s="130" t="s">
        <v>378</v>
      </c>
      <c r="D234" s="130" t="s">
        <v>377</v>
      </c>
      <c r="E234" s="184"/>
      <c r="F234" s="184"/>
      <c r="G234" s="131">
        <f>G235</f>
        <v>4761.8</v>
      </c>
    </row>
    <row r="235" spans="1:7" ht="38.25">
      <c r="A235" s="9" t="s">
        <v>109</v>
      </c>
      <c r="B235" s="7" t="s">
        <v>362</v>
      </c>
      <c r="C235" s="7" t="s">
        <v>378</v>
      </c>
      <c r="D235" s="7" t="s">
        <v>377</v>
      </c>
      <c r="E235" s="7" t="s">
        <v>396</v>
      </c>
      <c r="F235" s="7"/>
      <c r="G235" s="22">
        <f>G236</f>
        <v>4761.8</v>
      </c>
    </row>
    <row r="236" spans="1:7" ht="15" customHeight="1">
      <c r="A236" s="9" t="s">
        <v>183</v>
      </c>
      <c r="B236" s="7" t="s">
        <v>362</v>
      </c>
      <c r="C236" s="7" t="s">
        <v>378</v>
      </c>
      <c r="D236" s="7" t="s">
        <v>377</v>
      </c>
      <c r="E236" s="7" t="s">
        <v>397</v>
      </c>
      <c r="F236" s="7"/>
      <c r="G236" s="22">
        <f>G237</f>
        <v>4761.8</v>
      </c>
    </row>
    <row r="237" spans="1:7" ht="33.75">
      <c r="A237" s="10" t="s">
        <v>54</v>
      </c>
      <c r="B237" s="11" t="s">
        <v>362</v>
      </c>
      <c r="C237" s="11" t="s">
        <v>378</v>
      </c>
      <c r="D237" s="11" t="s">
        <v>377</v>
      </c>
      <c r="E237" s="11" t="s">
        <v>397</v>
      </c>
      <c r="F237" s="11" t="s">
        <v>55</v>
      </c>
      <c r="G237" s="23">
        <v>4761.8</v>
      </c>
    </row>
    <row r="238" spans="1:7" s="229" customFormat="1" ht="57">
      <c r="A238" s="185" t="s">
        <v>184</v>
      </c>
      <c r="B238" s="130" t="s">
        <v>362</v>
      </c>
      <c r="C238" s="130" t="s">
        <v>378</v>
      </c>
      <c r="D238" s="130" t="s">
        <v>380</v>
      </c>
      <c r="E238" s="184"/>
      <c r="F238" s="184"/>
      <c r="G238" s="131">
        <f>G239</f>
        <v>131548.2</v>
      </c>
    </row>
    <row r="239" spans="1:7" ht="38.25">
      <c r="A239" s="9" t="s">
        <v>109</v>
      </c>
      <c r="B239" s="7" t="s">
        <v>362</v>
      </c>
      <c r="C239" s="7" t="s">
        <v>378</v>
      </c>
      <c r="D239" s="7" t="s">
        <v>380</v>
      </c>
      <c r="E239" s="7" t="s">
        <v>396</v>
      </c>
      <c r="F239" s="7"/>
      <c r="G239" s="22">
        <f>G240</f>
        <v>131548.2</v>
      </c>
    </row>
    <row r="240" spans="1:7" ht="15" customHeight="1">
      <c r="A240" s="9" t="s">
        <v>185</v>
      </c>
      <c r="B240" s="7" t="s">
        <v>362</v>
      </c>
      <c r="C240" s="7" t="s">
        <v>378</v>
      </c>
      <c r="D240" s="7" t="s">
        <v>380</v>
      </c>
      <c r="E240" s="7" t="s">
        <v>398</v>
      </c>
      <c r="F240" s="7"/>
      <c r="G240" s="22">
        <f>G241+G242+G243+G244</f>
        <v>131548.2</v>
      </c>
    </row>
    <row r="241" spans="1:8" ht="33.75">
      <c r="A241" s="10" t="s">
        <v>54</v>
      </c>
      <c r="B241" s="11" t="s">
        <v>362</v>
      </c>
      <c r="C241" s="11" t="s">
        <v>378</v>
      </c>
      <c r="D241" s="11" t="s">
        <v>380</v>
      </c>
      <c r="E241" s="11" t="s">
        <v>398</v>
      </c>
      <c r="F241" s="11" t="s">
        <v>55</v>
      </c>
      <c r="G241" s="23">
        <v>125360.6</v>
      </c>
      <c r="H241" s="198"/>
    </row>
    <row r="242" spans="1:7" ht="13.5" customHeight="1">
      <c r="A242" s="10" t="s">
        <v>342</v>
      </c>
      <c r="B242" s="11" t="s">
        <v>362</v>
      </c>
      <c r="C242" s="11" t="s">
        <v>378</v>
      </c>
      <c r="D242" s="11" t="s">
        <v>380</v>
      </c>
      <c r="E242" s="11" t="s">
        <v>398</v>
      </c>
      <c r="F242" s="11" t="s">
        <v>343</v>
      </c>
      <c r="G242" s="23">
        <v>4249.3</v>
      </c>
    </row>
    <row r="243" spans="1:7" ht="13.5" customHeight="1">
      <c r="A243" s="10" t="s">
        <v>472</v>
      </c>
      <c r="B243" s="11" t="s">
        <v>362</v>
      </c>
      <c r="C243" s="11" t="s">
        <v>378</v>
      </c>
      <c r="D243" s="11" t="s">
        <v>380</v>
      </c>
      <c r="E243" s="11" t="s">
        <v>398</v>
      </c>
      <c r="F243" s="11" t="s">
        <v>473</v>
      </c>
      <c r="G243" s="23">
        <v>1932.2</v>
      </c>
    </row>
    <row r="244" spans="1:7" ht="12.75" customHeight="1">
      <c r="A244" s="10" t="s">
        <v>56</v>
      </c>
      <c r="B244" s="11" t="s">
        <v>362</v>
      </c>
      <c r="C244" s="11" t="s">
        <v>378</v>
      </c>
      <c r="D244" s="11" t="s">
        <v>380</v>
      </c>
      <c r="E244" s="11" t="s">
        <v>398</v>
      </c>
      <c r="F244" s="11" t="s">
        <v>57</v>
      </c>
      <c r="G244" s="23">
        <v>6.1</v>
      </c>
    </row>
    <row r="245" spans="1:7" s="229" customFormat="1" ht="15">
      <c r="A245" s="185" t="s">
        <v>474</v>
      </c>
      <c r="B245" s="130" t="s">
        <v>362</v>
      </c>
      <c r="C245" s="130" t="s">
        <v>378</v>
      </c>
      <c r="D245" s="130" t="s">
        <v>86</v>
      </c>
      <c r="E245" s="184"/>
      <c r="F245" s="184"/>
      <c r="G245" s="131">
        <f>G246</f>
        <v>10.6</v>
      </c>
    </row>
    <row r="246" spans="1:7" ht="40.5" customHeight="1">
      <c r="A246" s="9" t="s">
        <v>475</v>
      </c>
      <c r="B246" s="7" t="s">
        <v>362</v>
      </c>
      <c r="C246" s="7" t="s">
        <v>378</v>
      </c>
      <c r="D246" s="7" t="s">
        <v>86</v>
      </c>
      <c r="E246" s="7" t="s">
        <v>476</v>
      </c>
      <c r="F246" s="11"/>
      <c r="G246" s="22">
        <f>G247</f>
        <v>10.6</v>
      </c>
    </row>
    <row r="247" spans="1:7" ht="12.75" customHeight="1">
      <c r="A247" s="10" t="s">
        <v>342</v>
      </c>
      <c r="B247" s="11" t="s">
        <v>362</v>
      </c>
      <c r="C247" s="11" t="s">
        <v>378</v>
      </c>
      <c r="D247" s="11" t="s">
        <v>86</v>
      </c>
      <c r="E247" s="11" t="s">
        <v>476</v>
      </c>
      <c r="F247" s="11" t="s">
        <v>343</v>
      </c>
      <c r="G247" s="23">
        <f>G249</f>
        <v>10.6</v>
      </c>
    </row>
    <row r="248" spans="1:7" ht="12.75" customHeight="1">
      <c r="A248" s="208" t="s">
        <v>395</v>
      </c>
      <c r="B248" s="11"/>
      <c r="C248" s="11"/>
      <c r="D248" s="11"/>
      <c r="E248" s="11"/>
      <c r="F248" s="11"/>
      <c r="G248" s="23"/>
    </row>
    <row r="249" spans="1:7" ht="12.75" customHeight="1">
      <c r="A249" s="10" t="s">
        <v>477</v>
      </c>
      <c r="B249" s="11" t="s">
        <v>362</v>
      </c>
      <c r="C249" s="11" t="s">
        <v>378</v>
      </c>
      <c r="D249" s="11" t="s">
        <v>86</v>
      </c>
      <c r="E249" s="11" t="s">
        <v>476</v>
      </c>
      <c r="F249" s="11" t="s">
        <v>343</v>
      </c>
      <c r="G249" s="23">
        <v>10.6</v>
      </c>
    </row>
    <row r="250" spans="1:7" s="229" customFormat="1" ht="15">
      <c r="A250" s="185" t="s">
        <v>478</v>
      </c>
      <c r="B250" s="130" t="s">
        <v>362</v>
      </c>
      <c r="C250" s="130" t="s">
        <v>378</v>
      </c>
      <c r="D250" s="130" t="s">
        <v>382</v>
      </c>
      <c r="E250" s="184"/>
      <c r="F250" s="184"/>
      <c r="G250" s="131">
        <f>G251</f>
        <v>4163.7</v>
      </c>
    </row>
    <row r="251" spans="1:7" ht="14.25" customHeight="1">
      <c r="A251" s="9" t="s">
        <v>479</v>
      </c>
      <c r="B251" s="7" t="s">
        <v>362</v>
      </c>
      <c r="C251" s="7" t="s">
        <v>378</v>
      </c>
      <c r="D251" s="7" t="s">
        <v>382</v>
      </c>
      <c r="E251" s="7" t="s">
        <v>480</v>
      </c>
      <c r="F251" s="11"/>
      <c r="G251" s="22">
        <f>G252</f>
        <v>4163.7</v>
      </c>
    </row>
    <row r="252" spans="1:7" ht="27" customHeight="1">
      <c r="A252" s="9" t="s">
        <v>481</v>
      </c>
      <c r="B252" s="7" t="s">
        <v>362</v>
      </c>
      <c r="C252" s="7" t="s">
        <v>378</v>
      </c>
      <c r="D252" s="7" t="s">
        <v>382</v>
      </c>
      <c r="E252" s="7" t="s">
        <v>482</v>
      </c>
      <c r="F252" s="11"/>
      <c r="G252" s="22">
        <f>G253</f>
        <v>4163.7</v>
      </c>
    </row>
    <row r="253" spans="1:7" ht="13.5" customHeight="1">
      <c r="A253" s="10" t="s">
        <v>56</v>
      </c>
      <c r="B253" s="11" t="s">
        <v>362</v>
      </c>
      <c r="C253" s="11" t="s">
        <v>378</v>
      </c>
      <c r="D253" s="11" t="s">
        <v>382</v>
      </c>
      <c r="E253" s="11" t="s">
        <v>482</v>
      </c>
      <c r="F253" s="11" t="s">
        <v>57</v>
      </c>
      <c r="G253" s="23">
        <f>3775+262.2+126.5</f>
        <v>4163.7</v>
      </c>
    </row>
    <row r="254" spans="1:7" s="229" customFormat="1" ht="15">
      <c r="A254" s="185" t="s">
        <v>699</v>
      </c>
      <c r="B254" s="130" t="s">
        <v>362</v>
      </c>
      <c r="C254" s="130" t="s">
        <v>378</v>
      </c>
      <c r="D254" s="130" t="s">
        <v>390</v>
      </c>
      <c r="E254" s="184"/>
      <c r="F254" s="184"/>
      <c r="G254" s="131">
        <f>G255</f>
        <v>0</v>
      </c>
    </row>
    <row r="255" spans="1:7" ht="15" customHeight="1">
      <c r="A255" s="9" t="s">
        <v>699</v>
      </c>
      <c r="B255" s="7" t="s">
        <v>362</v>
      </c>
      <c r="C255" s="7" t="s">
        <v>378</v>
      </c>
      <c r="D255" s="7" t="s">
        <v>390</v>
      </c>
      <c r="E255" s="7" t="s">
        <v>401</v>
      </c>
      <c r="F255" s="7"/>
      <c r="G255" s="22">
        <f>G256</f>
        <v>0</v>
      </c>
    </row>
    <row r="256" spans="1:7" ht="14.25" customHeight="1">
      <c r="A256" s="9" t="s">
        <v>111</v>
      </c>
      <c r="B256" s="7" t="s">
        <v>362</v>
      </c>
      <c r="C256" s="7" t="s">
        <v>378</v>
      </c>
      <c r="D256" s="7" t="s">
        <v>390</v>
      </c>
      <c r="E256" s="7" t="s">
        <v>402</v>
      </c>
      <c r="F256" s="7"/>
      <c r="G256" s="22">
        <f>G257</f>
        <v>0</v>
      </c>
    </row>
    <row r="257" spans="1:7" ht="13.5" customHeight="1">
      <c r="A257" s="10" t="s">
        <v>56</v>
      </c>
      <c r="B257" s="11" t="s">
        <v>362</v>
      </c>
      <c r="C257" s="11" t="s">
        <v>378</v>
      </c>
      <c r="D257" s="11" t="s">
        <v>390</v>
      </c>
      <c r="E257" s="11" t="s">
        <v>402</v>
      </c>
      <c r="F257" s="11" t="s">
        <v>57</v>
      </c>
      <c r="G257" s="23">
        <v>0</v>
      </c>
    </row>
    <row r="258" spans="1:7" s="229" customFormat="1" ht="15">
      <c r="A258" s="185" t="s">
        <v>384</v>
      </c>
      <c r="B258" s="130" t="s">
        <v>362</v>
      </c>
      <c r="C258" s="130" t="s">
        <v>378</v>
      </c>
      <c r="D258" s="130" t="s">
        <v>146</v>
      </c>
      <c r="E258" s="184"/>
      <c r="F258" s="184"/>
      <c r="G258" s="131">
        <f>G259+G268+G276+G280+G284+G263</f>
        <v>25769.4</v>
      </c>
    </row>
    <row r="259" spans="1:7" ht="39" customHeight="1">
      <c r="A259" s="9" t="s">
        <v>109</v>
      </c>
      <c r="B259" s="7" t="s">
        <v>362</v>
      </c>
      <c r="C259" s="7" t="s">
        <v>378</v>
      </c>
      <c r="D259" s="7" t="s">
        <v>146</v>
      </c>
      <c r="E259" s="7" t="s">
        <v>396</v>
      </c>
      <c r="F259" s="7"/>
      <c r="G259" s="22">
        <f>G260</f>
        <v>1315</v>
      </c>
    </row>
    <row r="260" spans="1:7" ht="51.75" customHeight="1">
      <c r="A260" s="9" t="s">
        <v>717</v>
      </c>
      <c r="B260" s="7" t="s">
        <v>362</v>
      </c>
      <c r="C260" s="7" t="s">
        <v>378</v>
      </c>
      <c r="D260" s="7" t="s">
        <v>146</v>
      </c>
      <c r="E260" s="7" t="s">
        <v>329</v>
      </c>
      <c r="F260" s="11"/>
      <c r="G260" s="22">
        <f>G261+G262</f>
        <v>1315</v>
      </c>
    </row>
    <row r="261" spans="1:7" ht="33.75" customHeight="1">
      <c r="A261" s="10" t="s">
        <v>54</v>
      </c>
      <c r="B261" s="11" t="s">
        <v>362</v>
      </c>
      <c r="C261" s="11" t="s">
        <v>378</v>
      </c>
      <c r="D261" s="11" t="s">
        <v>146</v>
      </c>
      <c r="E261" s="11" t="s">
        <v>329</v>
      </c>
      <c r="F261" s="11" t="s">
        <v>55</v>
      </c>
      <c r="G261" s="23">
        <v>1285.5</v>
      </c>
    </row>
    <row r="262" spans="1:7" ht="14.25" customHeight="1">
      <c r="A262" s="10" t="s">
        <v>342</v>
      </c>
      <c r="B262" s="11" t="s">
        <v>362</v>
      </c>
      <c r="C262" s="11" t="s">
        <v>378</v>
      </c>
      <c r="D262" s="11" t="s">
        <v>146</v>
      </c>
      <c r="E262" s="11" t="s">
        <v>329</v>
      </c>
      <c r="F262" s="11" t="s">
        <v>343</v>
      </c>
      <c r="G262" s="23">
        <v>29.5</v>
      </c>
    </row>
    <row r="263" spans="1:7" ht="15" customHeight="1">
      <c r="A263" s="9" t="s">
        <v>699</v>
      </c>
      <c r="B263" s="7" t="s">
        <v>362</v>
      </c>
      <c r="C263" s="7" t="s">
        <v>378</v>
      </c>
      <c r="D263" s="7" t="s">
        <v>146</v>
      </c>
      <c r="E263" s="7" t="s">
        <v>401</v>
      </c>
      <c r="F263" s="7"/>
      <c r="G263" s="22">
        <f>G264</f>
        <v>1613.8</v>
      </c>
    </row>
    <row r="264" spans="1:7" ht="14.25" customHeight="1">
      <c r="A264" s="9" t="s">
        <v>111</v>
      </c>
      <c r="B264" s="7" t="s">
        <v>362</v>
      </c>
      <c r="C264" s="7" t="s">
        <v>378</v>
      </c>
      <c r="D264" s="7" t="s">
        <v>146</v>
      </c>
      <c r="E264" s="7" t="s">
        <v>402</v>
      </c>
      <c r="F264" s="7"/>
      <c r="G264" s="22">
        <f>G265+G266+G267</f>
        <v>1613.8</v>
      </c>
    </row>
    <row r="265" spans="1:7" ht="13.5" customHeight="1">
      <c r="A265" s="10" t="s">
        <v>342</v>
      </c>
      <c r="B265" s="11" t="s">
        <v>362</v>
      </c>
      <c r="C265" s="11" t="s">
        <v>378</v>
      </c>
      <c r="D265" s="11" t="s">
        <v>146</v>
      </c>
      <c r="E265" s="11" t="s">
        <v>402</v>
      </c>
      <c r="F265" s="11" t="s">
        <v>343</v>
      </c>
      <c r="G265" s="23">
        <v>1196.8</v>
      </c>
    </row>
    <row r="266" spans="1:7" ht="13.5" customHeight="1">
      <c r="A266" s="10" t="s">
        <v>472</v>
      </c>
      <c r="B266" s="11" t="s">
        <v>362</v>
      </c>
      <c r="C266" s="11" t="s">
        <v>378</v>
      </c>
      <c r="D266" s="11" t="s">
        <v>146</v>
      </c>
      <c r="E266" s="11" t="s">
        <v>402</v>
      </c>
      <c r="F266" s="11" t="s">
        <v>473</v>
      </c>
      <c r="G266" s="23">
        <v>175</v>
      </c>
    </row>
    <row r="267" spans="1:7" ht="13.5" customHeight="1">
      <c r="A267" s="10" t="s">
        <v>56</v>
      </c>
      <c r="B267" s="11" t="s">
        <v>362</v>
      </c>
      <c r="C267" s="11" t="s">
        <v>378</v>
      </c>
      <c r="D267" s="11" t="s">
        <v>146</v>
      </c>
      <c r="E267" s="11" t="s">
        <v>402</v>
      </c>
      <c r="F267" s="11" t="s">
        <v>57</v>
      </c>
      <c r="G267" s="23">
        <v>242</v>
      </c>
    </row>
    <row r="268" spans="1:7" ht="26.25" customHeight="1">
      <c r="A268" s="9" t="s">
        <v>483</v>
      </c>
      <c r="B268" s="7" t="s">
        <v>362</v>
      </c>
      <c r="C268" s="7" t="s">
        <v>378</v>
      </c>
      <c r="D268" s="7" t="s">
        <v>146</v>
      </c>
      <c r="E268" s="7" t="s">
        <v>403</v>
      </c>
      <c r="F268" s="7"/>
      <c r="G268" s="22">
        <f>G269+G271</f>
        <v>17464.5</v>
      </c>
    </row>
    <row r="269" spans="1:7" ht="26.25" customHeight="1">
      <c r="A269" s="9" t="s">
        <v>484</v>
      </c>
      <c r="B269" s="7" t="s">
        <v>362</v>
      </c>
      <c r="C269" s="7" t="s">
        <v>378</v>
      </c>
      <c r="D269" s="7" t="s">
        <v>146</v>
      </c>
      <c r="E269" s="7" t="s">
        <v>404</v>
      </c>
      <c r="F269" s="7"/>
      <c r="G269" s="22">
        <f>G270</f>
        <v>1773.7</v>
      </c>
    </row>
    <row r="270" spans="1:7" ht="13.5" customHeight="1">
      <c r="A270" s="10" t="s">
        <v>342</v>
      </c>
      <c r="B270" s="11" t="s">
        <v>362</v>
      </c>
      <c r="C270" s="11" t="s">
        <v>378</v>
      </c>
      <c r="D270" s="11" t="s">
        <v>146</v>
      </c>
      <c r="E270" s="11" t="s">
        <v>404</v>
      </c>
      <c r="F270" s="11" t="s">
        <v>343</v>
      </c>
      <c r="G270" s="23">
        <v>1773.7</v>
      </c>
    </row>
    <row r="271" spans="1:7" ht="15" customHeight="1">
      <c r="A271" s="9" t="s">
        <v>485</v>
      </c>
      <c r="B271" s="7" t="s">
        <v>362</v>
      </c>
      <c r="C271" s="7" t="s">
        <v>378</v>
      </c>
      <c r="D271" s="7" t="s">
        <v>146</v>
      </c>
      <c r="E271" s="7" t="s">
        <v>486</v>
      </c>
      <c r="F271" s="11"/>
      <c r="G271" s="22">
        <f>G272+G274</f>
        <v>15690.8</v>
      </c>
    </row>
    <row r="272" spans="1:7" ht="27" customHeight="1">
      <c r="A272" s="9" t="s">
        <v>487</v>
      </c>
      <c r="B272" s="7" t="s">
        <v>362</v>
      </c>
      <c r="C272" s="7" t="s">
        <v>378</v>
      </c>
      <c r="D272" s="7" t="s">
        <v>146</v>
      </c>
      <c r="E272" s="7" t="s">
        <v>488</v>
      </c>
      <c r="F272" s="11"/>
      <c r="G272" s="22">
        <f>G273</f>
        <v>12690.8</v>
      </c>
    </row>
    <row r="273" spans="1:7" ht="15" customHeight="1">
      <c r="A273" s="170" t="s">
        <v>56</v>
      </c>
      <c r="B273" s="11" t="s">
        <v>362</v>
      </c>
      <c r="C273" s="11" t="s">
        <v>378</v>
      </c>
      <c r="D273" s="11" t="s">
        <v>146</v>
      </c>
      <c r="E273" s="11" t="s">
        <v>488</v>
      </c>
      <c r="F273" s="11" t="s">
        <v>57</v>
      </c>
      <c r="G273" s="23">
        <f>12690.8</f>
        <v>12690.8</v>
      </c>
    </row>
    <row r="274" spans="1:7" ht="25.5" customHeight="1">
      <c r="A274" s="9" t="s">
        <v>489</v>
      </c>
      <c r="B274" s="7" t="s">
        <v>362</v>
      </c>
      <c r="C274" s="7" t="s">
        <v>378</v>
      </c>
      <c r="D274" s="7" t="s">
        <v>146</v>
      </c>
      <c r="E274" s="7" t="s">
        <v>490</v>
      </c>
      <c r="F274" s="11"/>
      <c r="G274" s="22">
        <f>G275</f>
        <v>3000</v>
      </c>
    </row>
    <row r="275" spans="1:7" ht="15" customHeight="1">
      <c r="A275" s="170" t="s">
        <v>56</v>
      </c>
      <c r="B275" s="11" t="s">
        <v>362</v>
      </c>
      <c r="C275" s="11" t="s">
        <v>378</v>
      </c>
      <c r="D275" s="11" t="s">
        <v>146</v>
      </c>
      <c r="E275" s="11" t="s">
        <v>490</v>
      </c>
      <c r="F275" s="11" t="s">
        <v>57</v>
      </c>
      <c r="G275" s="23">
        <v>3000</v>
      </c>
    </row>
    <row r="276" spans="1:7" ht="26.25" customHeight="1">
      <c r="A276" s="9" t="s">
        <v>405</v>
      </c>
      <c r="B276" s="7" t="s">
        <v>362</v>
      </c>
      <c r="C276" s="7" t="s">
        <v>378</v>
      </c>
      <c r="D276" s="7" t="s">
        <v>146</v>
      </c>
      <c r="E276" s="7" t="s">
        <v>406</v>
      </c>
      <c r="F276" s="11"/>
      <c r="G276" s="22">
        <f>G277</f>
        <v>5026.9</v>
      </c>
    </row>
    <row r="277" spans="1:7" ht="14.25" customHeight="1">
      <c r="A277" s="9" t="s">
        <v>407</v>
      </c>
      <c r="B277" s="7" t="s">
        <v>362</v>
      </c>
      <c r="C277" s="7" t="s">
        <v>378</v>
      </c>
      <c r="D277" s="7" t="s">
        <v>146</v>
      </c>
      <c r="E277" s="7" t="s">
        <v>408</v>
      </c>
      <c r="F277" s="11"/>
      <c r="G277" s="22">
        <f>G278+G279</f>
        <v>5026.9</v>
      </c>
    </row>
    <row r="278" spans="1:7" ht="14.25" customHeight="1">
      <c r="A278" s="10" t="s">
        <v>342</v>
      </c>
      <c r="B278" s="11" t="s">
        <v>362</v>
      </c>
      <c r="C278" s="11" t="s">
        <v>378</v>
      </c>
      <c r="D278" s="11" t="s">
        <v>146</v>
      </c>
      <c r="E278" s="11" t="s">
        <v>408</v>
      </c>
      <c r="F278" s="11" t="s">
        <v>343</v>
      </c>
      <c r="G278" s="23">
        <v>4393.3</v>
      </c>
    </row>
    <row r="279" spans="1:7" ht="12.75" customHeight="1">
      <c r="A279" s="10" t="s">
        <v>56</v>
      </c>
      <c r="B279" s="11" t="s">
        <v>362</v>
      </c>
      <c r="C279" s="11" t="s">
        <v>378</v>
      </c>
      <c r="D279" s="11" t="s">
        <v>146</v>
      </c>
      <c r="E279" s="11" t="s">
        <v>408</v>
      </c>
      <c r="F279" s="11" t="s">
        <v>57</v>
      </c>
      <c r="G279" s="23">
        <f>312.9+47+273.7</f>
        <v>633.5999999999999</v>
      </c>
    </row>
    <row r="280" spans="1:7" ht="15.75" customHeight="1">
      <c r="A280" s="9" t="s">
        <v>339</v>
      </c>
      <c r="B280" s="7" t="s">
        <v>362</v>
      </c>
      <c r="C280" s="7" t="s">
        <v>378</v>
      </c>
      <c r="D280" s="7" t="s">
        <v>146</v>
      </c>
      <c r="E280" s="7" t="s">
        <v>166</v>
      </c>
      <c r="F280" s="11"/>
      <c r="G280" s="22">
        <f>G281</f>
        <v>129.2</v>
      </c>
    </row>
    <row r="281" spans="1:7" ht="27" customHeight="1">
      <c r="A281" s="9" t="s">
        <v>491</v>
      </c>
      <c r="B281" s="7" t="s">
        <v>362</v>
      </c>
      <c r="C281" s="7" t="s">
        <v>378</v>
      </c>
      <c r="D281" s="7" t="s">
        <v>146</v>
      </c>
      <c r="E281" s="7" t="s">
        <v>492</v>
      </c>
      <c r="F281" s="11"/>
      <c r="G281" s="22">
        <f>G282+G283</f>
        <v>129.2</v>
      </c>
    </row>
    <row r="282" spans="1:7" ht="35.25" customHeight="1">
      <c r="A282" s="10" t="s">
        <v>54</v>
      </c>
      <c r="B282" s="11" t="s">
        <v>362</v>
      </c>
      <c r="C282" s="11" t="s">
        <v>378</v>
      </c>
      <c r="D282" s="11" t="s">
        <v>146</v>
      </c>
      <c r="E282" s="11" t="s">
        <v>492</v>
      </c>
      <c r="F282" s="11" t="s">
        <v>55</v>
      </c>
      <c r="G282" s="22">
        <v>80.7</v>
      </c>
    </row>
    <row r="283" spans="1:7" ht="14.25" customHeight="1">
      <c r="A283" s="10" t="s">
        <v>342</v>
      </c>
      <c r="B283" s="11" t="s">
        <v>362</v>
      </c>
      <c r="C283" s="11" t="s">
        <v>378</v>
      </c>
      <c r="D283" s="11" t="s">
        <v>146</v>
      </c>
      <c r="E283" s="11" t="s">
        <v>492</v>
      </c>
      <c r="F283" s="11" t="s">
        <v>343</v>
      </c>
      <c r="G283" s="23">
        <f>131-82.5</f>
        <v>48.5</v>
      </c>
    </row>
    <row r="284" spans="1:7" ht="15" customHeight="1">
      <c r="A284" s="9" t="s">
        <v>248</v>
      </c>
      <c r="B284" s="7" t="s">
        <v>362</v>
      </c>
      <c r="C284" s="7" t="s">
        <v>378</v>
      </c>
      <c r="D284" s="7" t="s">
        <v>146</v>
      </c>
      <c r="E284" s="7" t="s">
        <v>241</v>
      </c>
      <c r="F284" s="11"/>
      <c r="G284" s="22">
        <f>G285</f>
        <v>220</v>
      </c>
    </row>
    <row r="285" spans="1:7" ht="39.75" customHeight="1">
      <c r="A285" s="9" t="s">
        <v>242</v>
      </c>
      <c r="B285" s="7" t="s">
        <v>362</v>
      </c>
      <c r="C285" s="7" t="s">
        <v>378</v>
      </c>
      <c r="D285" s="7" t="s">
        <v>146</v>
      </c>
      <c r="E285" s="7" t="s">
        <v>243</v>
      </c>
      <c r="F285" s="7"/>
      <c r="G285" s="22">
        <f>G286</f>
        <v>220</v>
      </c>
    </row>
    <row r="286" spans="1:8" ht="22.5">
      <c r="A286" s="136" t="s">
        <v>344</v>
      </c>
      <c r="B286" s="11" t="s">
        <v>362</v>
      </c>
      <c r="C286" s="11" t="s">
        <v>378</v>
      </c>
      <c r="D286" s="11" t="s">
        <v>146</v>
      </c>
      <c r="E286" s="11" t="s">
        <v>243</v>
      </c>
      <c r="F286" s="11" t="s">
        <v>345</v>
      </c>
      <c r="G286" s="23">
        <v>220</v>
      </c>
      <c r="H286" s="202"/>
    </row>
    <row r="287" spans="1:7" s="229" customFormat="1" ht="33.75" customHeight="1">
      <c r="A287" s="185" t="s">
        <v>238</v>
      </c>
      <c r="B287" s="130" t="s">
        <v>362</v>
      </c>
      <c r="C287" s="130" t="s">
        <v>379</v>
      </c>
      <c r="D287" s="130" t="s">
        <v>385</v>
      </c>
      <c r="E287" s="184"/>
      <c r="F287" s="184"/>
      <c r="G287" s="131">
        <f>G288</f>
        <v>7415.4</v>
      </c>
    </row>
    <row r="288" spans="1:7" ht="15" customHeight="1">
      <c r="A288" s="9" t="s">
        <v>339</v>
      </c>
      <c r="B288" s="7" t="s">
        <v>362</v>
      </c>
      <c r="C288" s="7" t="s">
        <v>379</v>
      </c>
      <c r="D288" s="7" t="s">
        <v>385</v>
      </c>
      <c r="E288" s="7" t="s">
        <v>166</v>
      </c>
      <c r="F288" s="7"/>
      <c r="G288" s="22">
        <f>G289</f>
        <v>7415.4</v>
      </c>
    </row>
    <row r="289" spans="1:7" ht="25.5">
      <c r="A289" s="9" t="s">
        <v>340</v>
      </c>
      <c r="B289" s="133" t="s">
        <v>362</v>
      </c>
      <c r="C289" s="139" t="s">
        <v>379</v>
      </c>
      <c r="D289" s="139" t="s">
        <v>385</v>
      </c>
      <c r="E289" s="139" t="s">
        <v>341</v>
      </c>
      <c r="F289" s="11"/>
      <c r="G289" s="22">
        <f>G290</f>
        <v>7415.4</v>
      </c>
    </row>
    <row r="290" spans="1:7" ht="15" customHeight="1">
      <c r="A290" s="170" t="s">
        <v>342</v>
      </c>
      <c r="B290" s="134" t="s">
        <v>362</v>
      </c>
      <c r="C290" s="11" t="s">
        <v>379</v>
      </c>
      <c r="D290" s="11" t="s">
        <v>385</v>
      </c>
      <c r="E290" s="11" t="s">
        <v>341</v>
      </c>
      <c r="F290" s="11" t="s">
        <v>343</v>
      </c>
      <c r="G290" s="23">
        <v>7415.4</v>
      </c>
    </row>
    <row r="291" spans="1:7" s="229" customFormat="1" ht="28.5">
      <c r="A291" s="182" t="s">
        <v>493</v>
      </c>
      <c r="B291" s="130" t="s">
        <v>362</v>
      </c>
      <c r="C291" s="130" t="s">
        <v>379</v>
      </c>
      <c r="D291" s="130" t="s">
        <v>494</v>
      </c>
      <c r="E291" s="130"/>
      <c r="F291" s="130"/>
      <c r="G291" s="131">
        <f>G292</f>
        <v>530</v>
      </c>
    </row>
    <row r="292" spans="1:7" ht="15" customHeight="1">
      <c r="A292" s="9" t="s">
        <v>339</v>
      </c>
      <c r="B292" s="7" t="s">
        <v>362</v>
      </c>
      <c r="C292" s="7" t="s">
        <v>379</v>
      </c>
      <c r="D292" s="7" t="s">
        <v>494</v>
      </c>
      <c r="E292" s="7" t="s">
        <v>166</v>
      </c>
      <c r="F292" s="7"/>
      <c r="G292" s="22">
        <f>G293</f>
        <v>530</v>
      </c>
    </row>
    <row r="293" spans="1:7" ht="40.5" customHeight="1">
      <c r="A293" s="9" t="s">
        <v>495</v>
      </c>
      <c r="B293" s="133" t="s">
        <v>362</v>
      </c>
      <c r="C293" s="7" t="s">
        <v>379</v>
      </c>
      <c r="D293" s="7" t="s">
        <v>494</v>
      </c>
      <c r="E293" s="139" t="s">
        <v>496</v>
      </c>
      <c r="F293" s="11"/>
      <c r="G293" s="22">
        <f>G294+G296</f>
        <v>530</v>
      </c>
    </row>
    <row r="294" spans="1:7" ht="13.5" customHeight="1">
      <c r="A294" s="9" t="s">
        <v>497</v>
      </c>
      <c r="B294" s="133" t="s">
        <v>362</v>
      </c>
      <c r="C294" s="7" t="s">
        <v>379</v>
      </c>
      <c r="D294" s="7" t="s">
        <v>494</v>
      </c>
      <c r="E294" s="139" t="s">
        <v>498</v>
      </c>
      <c r="F294" s="11"/>
      <c r="G294" s="22">
        <f>G295</f>
        <v>530</v>
      </c>
    </row>
    <row r="295" spans="1:7" ht="13.5" customHeight="1">
      <c r="A295" s="10" t="s">
        <v>472</v>
      </c>
      <c r="B295" s="134" t="s">
        <v>362</v>
      </c>
      <c r="C295" s="11" t="s">
        <v>379</v>
      </c>
      <c r="D295" s="11" t="s">
        <v>494</v>
      </c>
      <c r="E295" s="212" t="s">
        <v>498</v>
      </c>
      <c r="F295" s="11" t="s">
        <v>473</v>
      </c>
      <c r="G295" s="23">
        <v>530</v>
      </c>
    </row>
    <row r="296" spans="1:7" ht="15" customHeight="1" hidden="1">
      <c r="A296" s="9" t="s">
        <v>499</v>
      </c>
      <c r="B296" s="133" t="s">
        <v>362</v>
      </c>
      <c r="C296" s="7" t="s">
        <v>379</v>
      </c>
      <c r="D296" s="7" t="s">
        <v>494</v>
      </c>
      <c r="E296" s="139" t="s">
        <v>500</v>
      </c>
      <c r="F296" s="11"/>
      <c r="G296" s="22">
        <f>G297</f>
        <v>0</v>
      </c>
    </row>
    <row r="297" spans="1:7" ht="15" customHeight="1" hidden="1">
      <c r="A297" s="170" t="s">
        <v>342</v>
      </c>
      <c r="B297" s="134" t="s">
        <v>362</v>
      </c>
      <c r="C297" s="11" t="s">
        <v>379</v>
      </c>
      <c r="D297" s="11" t="s">
        <v>494</v>
      </c>
      <c r="E297" s="11" t="s">
        <v>500</v>
      </c>
      <c r="F297" s="11" t="s">
        <v>343</v>
      </c>
      <c r="G297" s="23">
        <f>100-100</f>
        <v>0</v>
      </c>
    </row>
    <row r="298" spans="1:7" s="229" customFormat="1" ht="15">
      <c r="A298" s="185" t="s">
        <v>389</v>
      </c>
      <c r="B298" s="230" t="s">
        <v>362</v>
      </c>
      <c r="C298" s="130" t="s">
        <v>380</v>
      </c>
      <c r="D298" s="130" t="s">
        <v>383</v>
      </c>
      <c r="E298" s="184"/>
      <c r="F298" s="184"/>
      <c r="G298" s="131">
        <f>G299+G310+G313+G320+G303</f>
        <v>8000.4</v>
      </c>
    </row>
    <row r="299" spans="1:7" ht="39.75" customHeight="1">
      <c r="A299" s="9" t="s">
        <v>109</v>
      </c>
      <c r="B299" s="7" t="s">
        <v>362</v>
      </c>
      <c r="C299" s="7" t="s">
        <v>380</v>
      </c>
      <c r="D299" s="7" t="s">
        <v>383</v>
      </c>
      <c r="E299" s="7" t="s">
        <v>396</v>
      </c>
      <c r="F299" s="11"/>
      <c r="G299" s="22">
        <f>G300</f>
        <v>1445.3</v>
      </c>
    </row>
    <row r="300" spans="1:7" ht="51.75" customHeight="1">
      <c r="A300" s="9" t="s">
        <v>744</v>
      </c>
      <c r="B300" s="7" t="s">
        <v>362</v>
      </c>
      <c r="C300" s="7" t="s">
        <v>380</v>
      </c>
      <c r="D300" s="7" t="s">
        <v>147</v>
      </c>
      <c r="E300" s="7" t="s">
        <v>148</v>
      </c>
      <c r="F300" s="7"/>
      <c r="G300" s="22">
        <f>G301+G302</f>
        <v>1445.3</v>
      </c>
    </row>
    <row r="301" spans="1:7" ht="33" customHeight="1">
      <c r="A301" s="10" t="s">
        <v>54</v>
      </c>
      <c r="B301" s="11" t="s">
        <v>362</v>
      </c>
      <c r="C301" s="11" t="s">
        <v>380</v>
      </c>
      <c r="D301" s="11" t="s">
        <v>383</v>
      </c>
      <c r="E301" s="11" t="s">
        <v>148</v>
      </c>
      <c r="F301" s="11" t="s">
        <v>55</v>
      </c>
      <c r="G301" s="23">
        <v>1293</v>
      </c>
    </row>
    <row r="302" spans="1:7" ht="13.5" customHeight="1">
      <c r="A302" s="10" t="s">
        <v>342</v>
      </c>
      <c r="B302" s="11" t="s">
        <v>362</v>
      </c>
      <c r="C302" s="11" t="s">
        <v>380</v>
      </c>
      <c r="D302" s="11" t="s">
        <v>383</v>
      </c>
      <c r="E302" s="11" t="s">
        <v>148</v>
      </c>
      <c r="F302" s="11" t="s">
        <v>343</v>
      </c>
      <c r="G302" s="23">
        <v>152.3</v>
      </c>
    </row>
    <row r="303" spans="1:7" ht="27" customHeight="1">
      <c r="A303" s="9" t="s">
        <v>149</v>
      </c>
      <c r="B303" s="7" t="s">
        <v>362</v>
      </c>
      <c r="C303" s="7" t="s">
        <v>380</v>
      </c>
      <c r="D303" s="7" t="s">
        <v>147</v>
      </c>
      <c r="E303" s="7" t="s">
        <v>501</v>
      </c>
      <c r="F303" s="11"/>
      <c r="G303" s="22">
        <f>G304+G307</f>
        <v>100</v>
      </c>
    </row>
    <row r="304" spans="1:7" ht="12.75" customHeight="1">
      <c r="A304" s="10" t="s">
        <v>342</v>
      </c>
      <c r="B304" s="11" t="s">
        <v>362</v>
      </c>
      <c r="C304" s="11" t="s">
        <v>380</v>
      </c>
      <c r="D304" s="11" t="s">
        <v>383</v>
      </c>
      <c r="E304" s="11" t="s">
        <v>501</v>
      </c>
      <c r="F304" s="11" t="s">
        <v>343</v>
      </c>
      <c r="G304" s="23">
        <f>G306</f>
        <v>0</v>
      </c>
    </row>
    <row r="305" spans="1:7" ht="13.5" customHeight="1">
      <c r="A305" s="208" t="s">
        <v>395</v>
      </c>
      <c r="B305" s="11"/>
      <c r="C305" s="11"/>
      <c r="D305" s="11"/>
      <c r="E305" s="11"/>
      <c r="F305" s="11"/>
      <c r="G305" s="23"/>
    </row>
    <row r="306" spans="1:7" ht="13.5" customHeight="1">
      <c r="A306" s="10" t="s">
        <v>477</v>
      </c>
      <c r="B306" s="11" t="s">
        <v>362</v>
      </c>
      <c r="C306" s="11" t="s">
        <v>380</v>
      </c>
      <c r="D306" s="11" t="s">
        <v>383</v>
      </c>
      <c r="E306" s="11" t="s">
        <v>501</v>
      </c>
      <c r="F306" s="11" t="s">
        <v>343</v>
      </c>
      <c r="G306" s="23">
        <v>0</v>
      </c>
    </row>
    <row r="307" spans="1:7" ht="13.5" customHeight="1">
      <c r="A307" s="10" t="s">
        <v>56</v>
      </c>
      <c r="B307" s="11" t="s">
        <v>362</v>
      </c>
      <c r="C307" s="11" t="s">
        <v>380</v>
      </c>
      <c r="D307" s="11" t="s">
        <v>383</v>
      </c>
      <c r="E307" s="11" t="s">
        <v>501</v>
      </c>
      <c r="F307" s="11" t="s">
        <v>57</v>
      </c>
      <c r="G307" s="23">
        <f>G309</f>
        <v>100</v>
      </c>
    </row>
    <row r="308" spans="1:7" ht="13.5" customHeight="1">
      <c r="A308" s="208" t="s">
        <v>395</v>
      </c>
      <c r="B308" s="11"/>
      <c r="C308" s="11"/>
      <c r="D308" s="11"/>
      <c r="E308" s="11"/>
      <c r="F308" s="11"/>
      <c r="G308" s="23"/>
    </row>
    <row r="309" spans="1:7" ht="13.5" customHeight="1">
      <c r="A309" s="10" t="s">
        <v>477</v>
      </c>
      <c r="B309" s="11" t="s">
        <v>362</v>
      </c>
      <c r="C309" s="11" t="s">
        <v>380</v>
      </c>
      <c r="D309" s="11" t="s">
        <v>383</v>
      </c>
      <c r="E309" s="11" t="s">
        <v>501</v>
      </c>
      <c r="F309" s="11" t="s">
        <v>57</v>
      </c>
      <c r="G309" s="23">
        <v>100</v>
      </c>
    </row>
    <row r="310" spans="1:7" ht="12.75">
      <c r="A310" s="9" t="s">
        <v>635</v>
      </c>
      <c r="B310" s="7" t="s">
        <v>362</v>
      </c>
      <c r="C310" s="7" t="s">
        <v>380</v>
      </c>
      <c r="D310" s="7" t="s">
        <v>383</v>
      </c>
      <c r="E310" s="7" t="s">
        <v>636</v>
      </c>
      <c r="F310" s="11"/>
      <c r="G310" s="22">
        <f>G311</f>
        <v>2002.2</v>
      </c>
    </row>
    <row r="311" spans="1:7" ht="14.25" customHeight="1">
      <c r="A311" s="9" t="s">
        <v>112</v>
      </c>
      <c r="B311" s="7" t="s">
        <v>362</v>
      </c>
      <c r="C311" s="7" t="s">
        <v>380</v>
      </c>
      <c r="D311" s="7" t="s">
        <v>383</v>
      </c>
      <c r="E311" s="7" t="s">
        <v>637</v>
      </c>
      <c r="F311" s="7"/>
      <c r="G311" s="22">
        <f>G312</f>
        <v>2002.2</v>
      </c>
    </row>
    <row r="312" spans="1:7" ht="14.25" customHeight="1">
      <c r="A312" s="10" t="s">
        <v>342</v>
      </c>
      <c r="B312" s="11" t="s">
        <v>362</v>
      </c>
      <c r="C312" s="11" t="s">
        <v>380</v>
      </c>
      <c r="D312" s="11" t="s">
        <v>383</v>
      </c>
      <c r="E312" s="11" t="s">
        <v>637</v>
      </c>
      <c r="F312" s="11" t="s">
        <v>343</v>
      </c>
      <c r="G312" s="23">
        <v>2002.2</v>
      </c>
    </row>
    <row r="313" spans="1:7" ht="16.5" customHeight="1">
      <c r="A313" s="9" t="s">
        <v>33</v>
      </c>
      <c r="B313" s="7" t="s">
        <v>362</v>
      </c>
      <c r="C313" s="7" t="s">
        <v>380</v>
      </c>
      <c r="D313" s="7" t="s">
        <v>383</v>
      </c>
      <c r="E313" s="7" t="s">
        <v>34</v>
      </c>
      <c r="F313" s="7"/>
      <c r="G313" s="22">
        <f>G314</f>
        <v>410.5</v>
      </c>
    </row>
    <row r="314" spans="1:7" ht="39.75" customHeight="1">
      <c r="A314" s="9" t="s">
        <v>502</v>
      </c>
      <c r="B314" s="7" t="s">
        <v>362</v>
      </c>
      <c r="C314" s="7" t="s">
        <v>380</v>
      </c>
      <c r="D314" s="7" t="s">
        <v>383</v>
      </c>
      <c r="E314" s="7" t="s">
        <v>503</v>
      </c>
      <c r="F314" s="7"/>
      <c r="G314" s="22">
        <f>G315</f>
        <v>410.5</v>
      </c>
    </row>
    <row r="315" spans="1:7" ht="15" customHeight="1">
      <c r="A315" s="9" t="s">
        <v>504</v>
      </c>
      <c r="B315" s="7" t="s">
        <v>362</v>
      </c>
      <c r="C315" s="7" t="s">
        <v>380</v>
      </c>
      <c r="D315" s="7" t="s">
        <v>383</v>
      </c>
      <c r="E315" s="7" t="s">
        <v>505</v>
      </c>
      <c r="F315" s="7"/>
      <c r="G315" s="22">
        <f>G316</f>
        <v>410.5</v>
      </c>
    </row>
    <row r="316" spans="1:7" ht="12.75">
      <c r="A316" s="10" t="s">
        <v>342</v>
      </c>
      <c r="B316" s="11" t="s">
        <v>362</v>
      </c>
      <c r="C316" s="11" t="s">
        <v>380</v>
      </c>
      <c r="D316" s="11" t="s">
        <v>383</v>
      </c>
      <c r="E316" s="11" t="s">
        <v>505</v>
      </c>
      <c r="F316" s="11" t="s">
        <v>343</v>
      </c>
      <c r="G316" s="23">
        <f>G318+G319</f>
        <v>410.5</v>
      </c>
    </row>
    <row r="317" spans="1:7" ht="12.75">
      <c r="A317" s="12" t="s">
        <v>395</v>
      </c>
      <c r="B317" s="11"/>
      <c r="C317" s="7"/>
      <c r="D317" s="7"/>
      <c r="E317" s="7"/>
      <c r="F317" s="7"/>
      <c r="G317" s="23"/>
    </row>
    <row r="318" spans="1:7" ht="12.75" customHeight="1">
      <c r="A318" s="10" t="s">
        <v>639</v>
      </c>
      <c r="B318" s="11" t="s">
        <v>362</v>
      </c>
      <c r="C318" s="11" t="s">
        <v>380</v>
      </c>
      <c r="D318" s="11" t="s">
        <v>383</v>
      </c>
      <c r="E318" s="11" t="s">
        <v>505</v>
      </c>
      <c r="F318" s="11" t="s">
        <v>343</v>
      </c>
      <c r="G318" s="23">
        <v>406.4</v>
      </c>
    </row>
    <row r="319" spans="1:7" ht="12.75" customHeight="1">
      <c r="A319" s="10" t="s">
        <v>400</v>
      </c>
      <c r="B319" s="11" t="s">
        <v>362</v>
      </c>
      <c r="C319" s="11" t="s">
        <v>380</v>
      </c>
      <c r="D319" s="11" t="s">
        <v>383</v>
      </c>
      <c r="E319" s="11" t="s">
        <v>506</v>
      </c>
      <c r="F319" s="11" t="s">
        <v>343</v>
      </c>
      <c r="G319" s="23">
        <v>4.1</v>
      </c>
    </row>
    <row r="320" spans="1:7" ht="15.75" customHeight="1">
      <c r="A320" s="9" t="s">
        <v>339</v>
      </c>
      <c r="B320" s="7" t="s">
        <v>362</v>
      </c>
      <c r="C320" s="7" t="s">
        <v>380</v>
      </c>
      <c r="D320" s="7" t="s">
        <v>383</v>
      </c>
      <c r="E320" s="7" t="s">
        <v>166</v>
      </c>
      <c r="F320" s="11"/>
      <c r="G320" s="22">
        <f>G321</f>
        <v>4042.3999999999996</v>
      </c>
    </row>
    <row r="321" spans="1:7" ht="28.5" customHeight="1">
      <c r="A321" s="9" t="s">
        <v>507</v>
      </c>
      <c r="B321" s="133" t="s">
        <v>362</v>
      </c>
      <c r="C321" s="139" t="s">
        <v>409</v>
      </c>
      <c r="D321" s="139" t="s">
        <v>383</v>
      </c>
      <c r="E321" s="7" t="s">
        <v>508</v>
      </c>
      <c r="F321" s="11"/>
      <c r="G321" s="22">
        <f>G322+G323</f>
        <v>4042.3999999999996</v>
      </c>
    </row>
    <row r="322" spans="1:7" ht="14.25" customHeight="1">
      <c r="A322" s="170" t="s">
        <v>342</v>
      </c>
      <c r="B322" s="134" t="s">
        <v>362</v>
      </c>
      <c r="C322" s="212" t="s">
        <v>409</v>
      </c>
      <c r="D322" s="212" t="s">
        <v>383</v>
      </c>
      <c r="E322" s="212" t="s">
        <v>508</v>
      </c>
      <c r="F322" s="11" t="s">
        <v>343</v>
      </c>
      <c r="G322" s="23">
        <v>283.2</v>
      </c>
    </row>
    <row r="323" spans="1:7" ht="14.25" customHeight="1">
      <c r="A323" s="10" t="s">
        <v>56</v>
      </c>
      <c r="B323" s="134" t="s">
        <v>362</v>
      </c>
      <c r="C323" s="212" t="s">
        <v>409</v>
      </c>
      <c r="D323" s="212" t="s">
        <v>383</v>
      </c>
      <c r="E323" s="212" t="s">
        <v>508</v>
      </c>
      <c r="F323" s="11" t="s">
        <v>57</v>
      </c>
      <c r="G323" s="23">
        <v>3759.2</v>
      </c>
    </row>
    <row r="324" spans="1:7" s="229" customFormat="1" ht="15">
      <c r="A324" s="182" t="s">
        <v>87</v>
      </c>
      <c r="B324" s="130" t="s">
        <v>362</v>
      </c>
      <c r="C324" s="130" t="s">
        <v>86</v>
      </c>
      <c r="D324" s="130" t="s">
        <v>378</v>
      </c>
      <c r="E324" s="233"/>
      <c r="F324" s="184"/>
      <c r="G324" s="131">
        <f>G325</f>
        <v>26000</v>
      </c>
    </row>
    <row r="325" spans="1:7" ht="14.25" customHeight="1">
      <c r="A325" s="9" t="s">
        <v>33</v>
      </c>
      <c r="B325" s="7" t="s">
        <v>362</v>
      </c>
      <c r="C325" s="7" t="s">
        <v>86</v>
      </c>
      <c r="D325" s="7" t="s">
        <v>378</v>
      </c>
      <c r="E325" s="7" t="s">
        <v>34</v>
      </c>
      <c r="F325" s="11"/>
      <c r="G325" s="22">
        <f>G326</f>
        <v>26000</v>
      </c>
    </row>
    <row r="326" spans="1:7" ht="38.25" customHeight="1">
      <c r="A326" s="148" t="s">
        <v>35</v>
      </c>
      <c r="B326" s="7" t="s">
        <v>362</v>
      </c>
      <c r="C326" s="7" t="s">
        <v>86</v>
      </c>
      <c r="D326" s="7" t="s">
        <v>378</v>
      </c>
      <c r="E326" s="7" t="s">
        <v>36</v>
      </c>
      <c r="F326" s="11"/>
      <c r="G326" s="22">
        <f>G327</f>
        <v>26000</v>
      </c>
    </row>
    <row r="327" spans="1:7" ht="40.5" customHeight="1">
      <c r="A327" s="148" t="s">
        <v>416</v>
      </c>
      <c r="B327" s="7" t="s">
        <v>362</v>
      </c>
      <c r="C327" s="7" t="s">
        <v>86</v>
      </c>
      <c r="D327" s="7" t="s">
        <v>378</v>
      </c>
      <c r="E327" s="7" t="s">
        <v>417</v>
      </c>
      <c r="F327" s="11"/>
      <c r="G327" s="22">
        <f>G328</f>
        <v>26000</v>
      </c>
    </row>
    <row r="328" spans="1:7" ht="22.5" customHeight="1">
      <c r="A328" s="170" t="s">
        <v>28</v>
      </c>
      <c r="B328" s="11" t="s">
        <v>362</v>
      </c>
      <c r="C328" s="11" t="s">
        <v>86</v>
      </c>
      <c r="D328" s="11" t="s">
        <v>378</v>
      </c>
      <c r="E328" s="11" t="s">
        <v>417</v>
      </c>
      <c r="F328" s="11" t="s">
        <v>29</v>
      </c>
      <c r="G328" s="23">
        <f>G330+G331</f>
        <v>26000</v>
      </c>
    </row>
    <row r="329" spans="1:7" ht="14.25" customHeight="1">
      <c r="A329" s="208" t="s">
        <v>395</v>
      </c>
      <c r="B329" s="133"/>
      <c r="C329" s="139"/>
      <c r="D329" s="139"/>
      <c r="E329" s="139"/>
      <c r="F329" s="11"/>
      <c r="G329" s="23"/>
    </row>
    <row r="330" spans="1:7" ht="14.25" customHeight="1">
      <c r="A330" s="170" t="s">
        <v>639</v>
      </c>
      <c r="B330" s="11" t="s">
        <v>362</v>
      </c>
      <c r="C330" s="11" t="s">
        <v>86</v>
      </c>
      <c r="D330" s="11" t="s">
        <v>378</v>
      </c>
      <c r="E330" s="11" t="s">
        <v>417</v>
      </c>
      <c r="F330" s="11" t="s">
        <v>29</v>
      </c>
      <c r="G330" s="23">
        <v>25220</v>
      </c>
    </row>
    <row r="331" spans="1:7" ht="14.25" customHeight="1">
      <c r="A331" s="170" t="s">
        <v>400</v>
      </c>
      <c r="B331" s="11" t="s">
        <v>362</v>
      </c>
      <c r="C331" s="11" t="s">
        <v>86</v>
      </c>
      <c r="D331" s="11" t="s">
        <v>378</v>
      </c>
      <c r="E331" s="11" t="s">
        <v>418</v>
      </c>
      <c r="F331" s="11" t="s">
        <v>29</v>
      </c>
      <c r="G331" s="23">
        <v>780</v>
      </c>
    </row>
    <row r="332" spans="1:7" s="229" customFormat="1" ht="15">
      <c r="A332" s="185" t="s">
        <v>571</v>
      </c>
      <c r="B332" s="130" t="s">
        <v>362</v>
      </c>
      <c r="C332" s="130" t="s">
        <v>388</v>
      </c>
      <c r="D332" s="130" t="s">
        <v>378</v>
      </c>
      <c r="E332" s="184"/>
      <c r="F332" s="184"/>
      <c r="G332" s="131">
        <f>G337+G344+G333</f>
        <v>99315.9</v>
      </c>
    </row>
    <row r="333" spans="1:7" ht="27" customHeight="1">
      <c r="A333" s="9" t="s">
        <v>509</v>
      </c>
      <c r="B333" s="7" t="s">
        <v>362</v>
      </c>
      <c r="C333" s="7" t="s">
        <v>388</v>
      </c>
      <c r="D333" s="7" t="s">
        <v>378</v>
      </c>
      <c r="E333" s="7" t="s">
        <v>510</v>
      </c>
      <c r="F333" s="7"/>
      <c r="G333" s="22">
        <f>G334</f>
        <v>399</v>
      </c>
    </row>
    <row r="334" spans="1:7" ht="23.25" customHeight="1">
      <c r="A334" s="136" t="s">
        <v>344</v>
      </c>
      <c r="B334" s="11" t="s">
        <v>362</v>
      </c>
      <c r="C334" s="11" t="s">
        <v>388</v>
      </c>
      <c r="D334" s="11" t="s">
        <v>378</v>
      </c>
      <c r="E334" s="11" t="s">
        <v>510</v>
      </c>
      <c r="F334" s="11" t="s">
        <v>345</v>
      </c>
      <c r="G334" s="23">
        <f>G336</f>
        <v>399</v>
      </c>
    </row>
    <row r="335" spans="1:7" ht="12.75">
      <c r="A335" s="12" t="s">
        <v>395</v>
      </c>
      <c r="B335" s="6"/>
      <c r="C335" s="6"/>
      <c r="D335" s="6"/>
      <c r="E335" s="7"/>
      <c r="F335" s="7"/>
      <c r="G335" s="21"/>
    </row>
    <row r="336" spans="1:7" ht="13.5" customHeight="1">
      <c r="A336" s="10" t="s">
        <v>477</v>
      </c>
      <c r="B336" s="11" t="s">
        <v>362</v>
      </c>
      <c r="C336" s="11" t="s">
        <v>388</v>
      </c>
      <c r="D336" s="11" t="s">
        <v>378</v>
      </c>
      <c r="E336" s="11" t="s">
        <v>510</v>
      </c>
      <c r="F336" s="11" t="s">
        <v>345</v>
      </c>
      <c r="G336" s="23">
        <v>399</v>
      </c>
    </row>
    <row r="337" spans="1:7" ht="14.25" customHeight="1">
      <c r="A337" s="9" t="s">
        <v>33</v>
      </c>
      <c r="B337" s="7" t="s">
        <v>362</v>
      </c>
      <c r="C337" s="7" t="s">
        <v>388</v>
      </c>
      <c r="D337" s="7" t="s">
        <v>378</v>
      </c>
      <c r="E337" s="7" t="s">
        <v>34</v>
      </c>
      <c r="F337" s="11"/>
      <c r="G337" s="22">
        <f>G338</f>
        <v>10994.4</v>
      </c>
    </row>
    <row r="338" spans="1:7" ht="14.25" customHeight="1">
      <c r="A338" s="9" t="s">
        <v>511</v>
      </c>
      <c r="B338" s="7" t="s">
        <v>362</v>
      </c>
      <c r="C338" s="7" t="s">
        <v>388</v>
      </c>
      <c r="D338" s="7" t="s">
        <v>378</v>
      </c>
      <c r="E338" s="7" t="s">
        <v>512</v>
      </c>
      <c r="F338" s="11"/>
      <c r="G338" s="22">
        <f>G339</f>
        <v>10994.4</v>
      </c>
    </row>
    <row r="339" spans="1:7" ht="26.25" customHeight="1">
      <c r="A339" s="9" t="s">
        <v>513</v>
      </c>
      <c r="B339" s="7" t="s">
        <v>362</v>
      </c>
      <c r="C339" s="7" t="s">
        <v>388</v>
      </c>
      <c r="D339" s="7" t="s">
        <v>378</v>
      </c>
      <c r="E339" s="7" t="s">
        <v>514</v>
      </c>
      <c r="F339" s="11"/>
      <c r="G339" s="22">
        <f>G340</f>
        <v>10994.4</v>
      </c>
    </row>
    <row r="340" spans="1:7" ht="22.5" customHeight="1">
      <c r="A340" s="136" t="s">
        <v>344</v>
      </c>
      <c r="B340" s="11" t="s">
        <v>362</v>
      </c>
      <c r="C340" s="11" t="s">
        <v>388</v>
      </c>
      <c r="D340" s="11" t="s">
        <v>378</v>
      </c>
      <c r="E340" s="11" t="s">
        <v>514</v>
      </c>
      <c r="F340" s="11" t="s">
        <v>345</v>
      </c>
      <c r="G340" s="23">
        <f>G342+G343</f>
        <v>10994.4</v>
      </c>
    </row>
    <row r="341" spans="1:7" ht="12" customHeight="1">
      <c r="A341" s="12" t="s">
        <v>395</v>
      </c>
      <c r="B341" s="133"/>
      <c r="C341" s="139"/>
      <c r="D341" s="139"/>
      <c r="E341" s="139"/>
      <c r="F341" s="11"/>
      <c r="G341" s="23"/>
    </row>
    <row r="342" spans="1:7" ht="12.75" customHeight="1">
      <c r="A342" s="10" t="s">
        <v>639</v>
      </c>
      <c r="B342" s="11" t="s">
        <v>362</v>
      </c>
      <c r="C342" s="11" t="s">
        <v>388</v>
      </c>
      <c r="D342" s="11" t="s">
        <v>378</v>
      </c>
      <c r="E342" s="11" t="s">
        <v>514</v>
      </c>
      <c r="F342" s="11" t="s">
        <v>345</v>
      </c>
      <c r="G342" s="23">
        <v>9894.9</v>
      </c>
    </row>
    <row r="343" spans="1:7" ht="12.75" customHeight="1">
      <c r="A343" s="10" t="s">
        <v>400</v>
      </c>
      <c r="B343" s="11" t="s">
        <v>362</v>
      </c>
      <c r="C343" s="11" t="s">
        <v>388</v>
      </c>
      <c r="D343" s="11" t="s">
        <v>378</v>
      </c>
      <c r="E343" s="11" t="s">
        <v>515</v>
      </c>
      <c r="F343" s="11" t="s">
        <v>345</v>
      </c>
      <c r="G343" s="23">
        <v>1099.5</v>
      </c>
    </row>
    <row r="344" spans="1:7" ht="14.25" customHeight="1">
      <c r="A344" s="9" t="s">
        <v>339</v>
      </c>
      <c r="B344" s="7" t="s">
        <v>362</v>
      </c>
      <c r="C344" s="7" t="s">
        <v>388</v>
      </c>
      <c r="D344" s="7" t="s">
        <v>378</v>
      </c>
      <c r="E344" s="7" t="s">
        <v>166</v>
      </c>
      <c r="F344" s="11"/>
      <c r="G344" s="22">
        <f>G345</f>
        <v>87922.5</v>
      </c>
    </row>
    <row r="345" spans="1:7" ht="27" customHeight="1">
      <c r="A345" s="9" t="s">
        <v>516</v>
      </c>
      <c r="B345" s="133" t="s">
        <v>362</v>
      </c>
      <c r="C345" s="139" t="s">
        <v>388</v>
      </c>
      <c r="D345" s="139" t="s">
        <v>378</v>
      </c>
      <c r="E345" s="7" t="s">
        <v>517</v>
      </c>
      <c r="F345" s="11"/>
      <c r="G345" s="22">
        <f>G346+G348</f>
        <v>87922.5</v>
      </c>
    </row>
    <row r="346" spans="1:7" ht="16.5" customHeight="1">
      <c r="A346" s="138" t="s">
        <v>518</v>
      </c>
      <c r="B346" s="133" t="s">
        <v>362</v>
      </c>
      <c r="C346" s="139" t="s">
        <v>388</v>
      </c>
      <c r="D346" s="139" t="s">
        <v>378</v>
      </c>
      <c r="E346" s="7" t="s">
        <v>519</v>
      </c>
      <c r="F346" s="11"/>
      <c r="G346" s="22">
        <f>G347</f>
        <v>78495.3</v>
      </c>
    </row>
    <row r="347" spans="1:7" ht="22.5" customHeight="1">
      <c r="A347" s="136" t="s">
        <v>344</v>
      </c>
      <c r="B347" s="11" t="s">
        <v>362</v>
      </c>
      <c r="C347" s="11" t="s">
        <v>388</v>
      </c>
      <c r="D347" s="11" t="s">
        <v>378</v>
      </c>
      <c r="E347" s="11" t="s">
        <v>519</v>
      </c>
      <c r="F347" s="11" t="s">
        <v>345</v>
      </c>
      <c r="G347" s="23">
        <f>77763.2+732.1</f>
        <v>78495.3</v>
      </c>
    </row>
    <row r="348" spans="1:7" ht="15.75" customHeight="1">
      <c r="A348" s="138" t="s">
        <v>520</v>
      </c>
      <c r="B348" s="133" t="s">
        <v>362</v>
      </c>
      <c r="C348" s="139" t="s">
        <v>388</v>
      </c>
      <c r="D348" s="139" t="s">
        <v>378</v>
      </c>
      <c r="E348" s="7" t="s">
        <v>521</v>
      </c>
      <c r="F348" s="11"/>
      <c r="G348" s="22">
        <f>G349</f>
        <v>9427.2</v>
      </c>
    </row>
    <row r="349" spans="1:7" ht="22.5" customHeight="1">
      <c r="A349" s="136" t="s">
        <v>344</v>
      </c>
      <c r="B349" s="11" t="s">
        <v>362</v>
      </c>
      <c r="C349" s="11" t="s">
        <v>388</v>
      </c>
      <c r="D349" s="11" t="s">
        <v>378</v>
      </c>
      <c r="E349" s="11" t="s">
        <v>521</v>
      </c>
      <c r="F349" s="11" t="s">
        <v>345</v>
      </c>
      <c r="G349" s="23">
        <v>9427.2</v>
      </c>
    </row>
    <row r="350" spans="1:7" s="229" customFormat="1" ht="15">
      <c r="A350" s="185" t="s">
        <v>573</v>
      </c>
      <c r="B350" s="130" t="s">
        <v>362</v>
      </c>
      <c r="C350" s="130" t="s">
        <v>386</v>
      </c>
      <c r="D350" s="130" t="s">
        <v>378</v>
      </c>
      <c r="E350" s="184"/>
      <c r="F350" s="184"/>
      <c r="G350" s="131">
        <f>G351</f>
        <v>22835.7</v>
      </c>
    </row>
    <row r="351" spans="1:7" ht="15" customHeight="1">
      <c r="A351" s="9" t="s">
        <v>709</v>
      </c>
      <c r="B351" s="7" t="s">
        <v>362</v>
      </c>
      <c r="C351" s="7" t="s">
        <v>386</v>
      </c>
      <c r="D351" s="7" t="s">
        <v>378</v>
      </c>
      <c r="E351" s="7" t="s">
        <v>710</v>
      </c>
      <c r="F351" s="7"/>
      <c r="G351" s="22">
        <f>G352</f>
        <v>22835.7</v>
      </c>
    </row>
    <row r="352" spans="1:7" ht="15.75" customHeight="1">
      <c r="A352" s="148" t="s">
        <v>522</v>
      </c>
      <c r="B352" s="7" t="s">
        <v>362</v>
      </c>
      <c r="C352" s="7" t="s">
        <v>386</v>
      </c>
      <c r="D352" s="7" t="s">
        <v>378</v>
      </c>
      <c r="E352" s="7" t="s">
        <v>711</v>
      </c>
      <c r="F352" s="7"/>
      <c r="G352" s="22">
        <f>G353</f>
        <v>22835.7</v>
      </c>
    </row>
    <row r="353" spans="1:7" ht="14.25" customHeight="1">
      <c r="A353" s="10" t="s">
        <v>472</v>
      </c>
      <c r="B353" s="11" t="s">
        <v>362</v>
      </c>
      <c r="C353" s="11" t="s">
        <v>386</v>
      </c>
      <c r="D353" s="11" t="s">
        <v>378</v>
      </c>
      <c r="E353" s="11" t="s">
        <v>711</v>
      </c>
      <c r="F353" s="11" t="s">
        <v>473</v>
      </c>
      <c r="G353" s="23">
        <f>19190.7+3643.6+1.4</f>
        <v>22835.7</v>
      </c>
    </row>
    <row r="354" spans="1:7" s="229" customFormat="1" ht="15">
      <c r="A354" s="232" t="s">
        <v>574</v>
      </c>
      <c r="B354" s="234" t="s">
        <v>362</v>
      </c>
      <c r="C354" s="235">
        <v>10</v>
      </c>
      <c r="D354" s="234" t="s">
        <v>379</v>
      </c>
      <c r="E354" s="236"/>
      <c r="F354" s="236"/>
      <c r="G354" s="195">
        <f>G355+G362</f>
        <v>14920.900000000001</v>
      </c>
    </row>
    <row r="355" spans="1:7" ht="15" customHeight="1">
      <c r="A355" s="9" t="s">
        <v>699</v>
      </c>
      <c r="B355" s="7" t="s">
        <v>362</v>
      </c>
      <c r="C355" s="7" t="s">
        <v>386</v>
      </c>
      <c r="D355" s="7" t="s">
        <v>379</v>
      </c>
      <c r="E355" s="7" t="s">
        <v>401</v>
      </c>
      <c r="F355" s="143"/>
      <c r="G355" s="89">
        <f>G356+G360</f>
        <v>2600</v>
      </c>
    </row>
    <row r="356" spans="1:7" ht="26.25" customHeight="1">
      <c r="A356" s="148" t="s">
        <v>244</v>
      </c>
      <c r="B356" s="7" t="s">
        <v>362</v>
      </c>
      <c r="C356" s="7" t="s">
        <v>386</v>
      </c>
      <c r="D356" s="7" t="s">
        <v>379</v>
      </c>
      <c r="E356" s="7" t="s">
        <v>245</v>
      </c>
      <c r="F356" s="143"/>
      <c r="G356" s="89">
        <f>G357</f>
        <v>1300</v>
      </c>
    </row>
    <row r="357" spans="1:7" ht="13.5" customHeight="1">
      <c r="A357" s="10" t="s">
        <v>472</v>
      </c>
      <c r="B357" s="11" t="s">
        <v>362</v>
      </c>
      <c r="C357" s="11" t="s">
        <v>386</v>
      </c>
      <c r="D357" s="11" t="s">
        <v>379</v>
      </c>
      <c r="E357" s="11" t="s">
        <v>245</v>
      </c>
      <c r="F357" s="11" t="s">
        <v>473</v>
      </c>
      <c r="G357" s="50">
        <f>G359</f>
        <v>1300</v>
      </c>
    </row>
    <row r="358" spans="1:7" ht="12.75" customHeight="1">
      <c r="A358" s="12" t="s">
        <v>395</v>
      </c>
      <c r="B358" s="11"/>
      <c r="C358" s="11"/>
      <c r="D358" s="11"/>
      <c r="E358" s="11"/>
      <c r="F358" s="11"/>
      <c r="G358" s="50"/>
    </row>
    <row r="359" spans="1:7" ht="14.25" customHeight="1">
      <c r="A359" s="10" t="s">
        <v>639</v>
      </c>
      <c r="B359" s="11" t="s">
        <v>362</v>
      </c>
      <c r="C359" s="11" t="s">
        <v>386</v>
      </c>
      <c r="D359" s="11" t="s">
        <v>379</v>
      </c>
      <c r="E359" s="11" t="s">
        <v>245</v>
      </c>
      <c r="F359" s="11" t="s">
        <v>473</v>
      </c>
      <c r="G359" s="50">
        <f>350+450+150+350</f>
        <v>1300</v>
      </c>
    </row>
    <row r="360" spans="1:7" ht="26.25" customHeight="1">
      <c r="A360" s="148" t="s">
        <v>244</v>
      </c>
      <c r="B360" s="7" t="s">
        <v>362</v>
      </c>
      <c r="C360" s="7" t="s">
        <v>386</v>
      </c>
      <c r="D360" s="7" t="s">
        <v>379</v>
      </c>
      <c r="E360" s="7" t="s">
        <v>402</v>
      </c>
      <c r="F360" s="143"/>
      <c r="G360" s="89">
        <f>G361</f>
        <v>1300</v>
      </c>
    </row>
    <row r="361" spans="1:7" ht="13.5" customHeight="1">
      <c r="A361" s="10" t="s">
        <v>472</v>
      </c>
      <c r="B361" s="11" t="s">
        <v>362</v>
      </c>
      <c r="C361" s="11" t="s">
        <v>386</v>
      </c>
      <c r="D361" s="11" t="s">
        <v>379</v>
      </c>
      <c r="E361" s="11" t="s">
        <v>402</v>
      </c>
      <c r="F361" s="11" t="s">
        <v>473</v>
      </c>
      <c r="G361" s="50">
        <v>1300</v>
      </c>
    </row>
    <row r="362" spans="1:7" ht="15.75" customHeight="1">
      <c r="A362" s="144" t="s">
        <v>712</v>
      </c>
      <c r="B362" s="7" t="s">
        <v>362</v>
      </c>
      <c r="C362" s="13">
        <v>10</v>
      </c>
      <c r="D362" s="7" t="s">
        <v>379</v>
      </c>
      <c r="E362" s="13" t="s">
        <v>713</v>
      </c>
      <c r="F362" s="11"/>
      <c r="G362" s="22">
        <f>G363+G365+G367+G369+G371+G375+G377+G373</f>
        <v>12320.900000000001</v>
      </c>
    </row>
    <row r="363" spans="1:7" ht="17.25" customHeight="1">
      <c r="A363" s="144" t="s">
        <v>356</v>
      </c>
      <c r="B363" s="7" t="s">
        <v>362</v>
      </c>
      <c r="C363" s="13">
        <v>10</v>
      </c>
      <c r="D363" s="7" t="s">
        <v>379</v>
      </c>
      <c r="E363" s="13" t="s">
        <v>357</v>
      </c>
      <c r="F363" s="11"/>
      <c r="G363" s="22">
        <f>G364</f>
        <v>2445</v>
      </c>
    </row>
    <row r="364" spans="1:7" ht="13.5" customHeight="1">
      <c r="A364" s="10" t="s">
        <v>472</v>
      </c>
      <c r="B364" s="11" t="s">
        <v>362</v>
      </c>
      <c r="C364" s="141">
        <v>10</v>
      </c>
      <c r="D364" s="11" t="s">
        <v>379</v>
      </c>
      <c r="E364" s="141" t="s">
        <v>357</v>
      </c>
      <c r="F364" s="11" t="s">
        <v>473</v>
      </c>
      <c r="G364" s="23">
        <v>2445</v>
      </c>
    </row>
    <row r="365" spans="1:7" ht="27" customHeight="1">
      <c r="A365" s="145" t="s">
        <v>619</v>
      </c>
      <c r="B365" s="7" t="s">
        <v>362</v>
      </c>
      <c r="C365" s="7" t="s">
        <v>386</v>
      </c>
      <c r="D365" s="7" t="s">
        <v>379</v>
      </c>
      <c r="E365" s="7" t="s">
        <v>620</v>
      </c>
      <c r="F365" s="11"/>
      <c r="G365" s="22">
        <f>G366</f>
        <v>85.8</v>
      </c>
    </row>
    <row r="366" spans="1:7" ht="13.5" customHeight="1">
      <c r="A366" s="10" t="s">
        <v>472</v>
      </c>
      <c r="B366" s="11" t="s">
        <v>362</v>
      </c>
      <c r="C366" s="11" t="s">
        <v>386</v>
      </c>
      <c r="D366" s="11" t="s">
        <v>379</v>
      </c>
      <c r="E366" s="11" t="s">
        <v>620</v>
      </c>
      <c r="F366" s="11" t="s">
        <v>473</v>
      </c>
      <c r="G366" s="23">
        <f>110-24.2</f>
        <v>85.8</v>
      </c>
    </row>
    <row r="367" spans="1:7" ht="25.5">
      <c r="A367" s="145" t="s">
        <v>621</v>
      </c>
      <c r="B367" s="7" t="s">
        <v>362</v>
      </c>
      <c r="C367" s="7" t="s">
        <v>386</v>
      </c>
      <c r="D367" s="7" t="s">
        <v>379</v>
      </c>
      <c r="E367" s="7" t="s">
        <v>225</v>
      </c>
      <c r="F367" s="11"/>
      <c r="G367" s="22">
        <f>G368</f>
        <v>64.5</v>
      </c>
    </row>
    <row r="368" spans="1:7" ht="13.5" customHeight="1">
      <c r="A368" s="10" t="s">
        <v>472</v>
      </c>
      <c r="B368" s="11" t="s">
        <v>362</v>
      </c>
      <c r="C368" s="11" t="s">
        <v>386</v>
      </c>
      <c r="D368" s="11" t="s">
        <v>379</v>
      </c>
      <c r="E368" s="11" t="s">
        <v>225</v>
      </c>
      <c r="F368" s="11" t="s">
        <v>473</v>
      </c>
      <c r="G368" s="23">
        <f>75-10.5</f>
        <v>64.5</v>
      </c>
    </row>
    <row r="369" spans="1:7" s="203" customFormat="1" ht="25.5">
      <c r="A369" s="145" t="s">
        <v>226</v>
      </c>
      <c r="B369" s="7" t="s">
        <v>362</v>
      </c>
      <c r="C369" s="7" t="s">
        <v>386</v>
      </c>
      <c r="D369" s="7" t="s">
        <v>379</v>
      </c>
      <c r="E369" s="7" t="s">
        <v>227</v>
      </c>
      <c r="F369" s="11"/>
      <c r="G369" s="22">
        <f>G370</f>
        <v>591</v>
      </c>
    </row>
    <row r="370" spans="1:7" ht="14.25" customHeight="1">
      <c r="A370" s="10" t="s">
        <v>472</v>
      </c>
      <c r="B370" s="11" t="s">
        <v>362</v>
      </c>
      <c r="C370" s="11" t="s">
        <v>386</v>
      </c>
      <c r="D370" s="11" t="s">
        <v>379</v>
      </c>
      <c r="E370" s="11" t="s">
        <v>227</v>
      </c>
      <c r="F370" s="11" t="s">
        <v>473</v>
      </c>
      <c r="G370" s="23">
        <v>591</v>
      </c>
    </row>
    <row r="371" spans="1:7" ht="25.5">
      <c r="A371" s="145" t="s">
        <v>228</v>
      </c>
      <c r="B371" s="7" t="s">
        <v>362</v>
      </c>
      <c r="C371" s="7" t="s">
        <v>386</v>
      </c>
      <c r="D371" s="7" t="s">
        <v>379</v>
      </c>
      <c r="E371" s="7" t="s">
        <v>229</v>
      </c>
      <c r="F371" s="11"/>
      <c r="G371" s="22">
        <f>G372</f>
        <v>1246.4</v>
      </c>
    </row>
    <row r="372" spans="1:7" ht="14.25" customHeight="1">
      <c r="A372" s="10" t="s">
        <v>342</v>
      </c>
      <c r="B372" s="11" t="s">
        <v>362</v>
      </c>
      <c r="C372" s="11" t="s">
        <v>386</v>
      </c>
      <c r="D372" s="11" t="s">
        <v>379</v>
      </c>
      <c r="E372" s="11" t="s">
        <v>229</v>
      </c>
      <c r="F372" s="11" t="s">
        <v>343</v>
      </c>
      <c r="G372" s="23">
        <v>1246.4</v>
      </c>
    </row>
    <row r="373" spans="1:7" ht="51" customHeight="1">
      <c r="A373" s="145" t="s">
        <v>523</v>
      </c>
      <c r="B373" s="7" t="s">
        <v>362</v>
      </c>
      <c r="C373" s="7" t="s">
        <v>386</v>
      </c>
      <c r="D373" s="7" t="s">
        <v>379</v>
      </c>
      <c r="E373" s="7" t="s">
        <v>524</v>
      </c>
      <c r="F373" s="11"/>
      <c r="G373" s="22">
        <f>G374</f>
        <v>0</v>
      </c>
    </row>
    <row r="374" spans="1:7" ht="13.5" customHeight="1">
      <c r="A374" s="10" t="s">
        <v>472</v>
      </c>
      <c r="B374" s="11" t="s">
        <v>362</v>
      </c>
      <c r="C374" s="11" t="s">
        <v>386</v>
      </c>
      <c r="D374" s="11" t="s">
        <v>379</v>
      </c>
      <c r="E374" s="11" t="s">
        <v>524</v>
      </c>
      <c r="F374" s="11" t="s">
        <v>473</v>
      </c>
      <c r="G374" s="23">
        <v>0</v>
      </c>
    </row>
    <row r="375" spans="1:7" ht="63.75" customHeight="1">
      <c r="A375" s="146" t="s">
        <v>246</v>
      </c>
      <c r="B375" s="7" t="s">
        <v>362</v>
      </c>
      <c r="C375" s="7" t="s">
        <v>386</v>
      </c>
      <c r="D375" s="7" t="s">
        <v>379</v>
      </c>
      <c r="E375" s="7" t="s">
        <v>230</v>
      </c>
      <c r="F375" s="7"/>
      <c r="G375" s="22">
        <f>G376</f>
        <v>1763.2</v>
      </c>
    </row>
    <row r="376" spans="1:7" ht="13.5" customHeight="1">
      <c r="A376" s="10" t="s">
        <v>342</v>
      </c>
      <c r="B376" s="11" t="s">
        <v>362</v>
      </c>
      <c r="C376" s="11" t="s">
        <v>386</v>
      </c>
      <c r="D376" s="11" t="s">
        <v>379</v>
      </c>
      <c r="E376" s="11" t="s">
        <v>230</v>
      </c>
      <c r="F376" s="11" t="s">
        <v>343</v>
      </c>
      <c r="G376" s="23">
        <v>1763.2</v>
      </c>
    </row>
    <row r="377" spans="1:7" ht="92.25" customHeight="1">
      <c r="A377" s="145" t="s">
        <v>631</v>
      </c>
      <c r="B377" s="7" t="s">
        <v>362</v>
      </c>
      <c r="C377" s="149" t="s">
        <v>386</v>
      </c>
      <c r="D377" s="149" t="s">
        <v>379</v>
      </c>
      <c r="E377" s="149" t="s">
        <v>586</v>
      </c>
      <c r="F377" s="11"/>
      <c r="G377" s="22">
        <f>G378</f>
        <v>6125</v>
      </c>
    </row>
    <row r="378" spans="1:7" ht="14.25" customHeight="1">
      <c r="A378" s="170" t="s">
        <v>56</v>
      </c>
      <c r="B378" s="11" t="s">
        <v>362</v>
      </c>
      <c r="C378" s="11" t="s">
        <v>386</v>
      </c>
      <c r="D378" s="11" t="s">
        <v>379</v>
      </c>
      <c r="E378" s="11" t="s">
        <v>586</v>
      </c>
      <c r="F378" s="11" t="s">
        <v>57</v>
      </c>
      <c r="G378" s="23">
        <v>6125</v>
      </c>
    </row>
    <row r="379" spans="1:7" ht="12.75">
      <c r="A379" s="213"/>
      <c r="B379" s="214"/>
      <c r="C379" s="147"/>
      <c r="D379" s="147"/>
      <c r="E379" s="147"/>
      <c r="F379" s="147"/>
      <c r="G379" s="215"/>
    </row>
    <row r="380" spans="1:8" s="219" customFormat="1" ht="31.5">
      <c r="A380" s="220" t="s">
        <v>247</v>
      </c>
      <c r="B380" s="221" t="s">
        <v>363</v>
      </c>
      <c r="C380" s="225"/>
      <c r="D380" s="225"/>
      <c r="E380" s="225"/>
      <c r="F380" s="225"/>
      <c r="G380" s="223">
        <f>G381</f>
        <v>23958.899999999998</v>
      </c>
      <c r="H380" s="227"/>
    </row>
    <row r="381" spans="1:7" s="229" customFormat="1" ht="42.75">
      <c r="A381" s="185" t="s">
        <v>330</v>
      </c>
      <c r="B381" s="130" t="s">
        <v>363</v>
      </c>
      <c r="C381" s="130" t="s">
        <v>378</v>
      </c>
      <c r="D381" s="130" t="s">
        <v>381</v>
      </c>
      <c r="E381" s="184"/>
      <c r="F381" s="184"/>
      <c r="G381" s="131">
        <f>G382</f>
        <v>23958.899999999998</v>
      </c>
    </row>
    <row r="382" spans="1:7" ht="16.5" customHeight="1">
      <c r="A382" s="148" t="s">
        <v>339</v>
      </c>
      <c r="B382" s="7" t="s">
        <v>363</v>
      </c>
      <c r="C382" s="7" t="s">
        <v>378</v>
      </c>
      <c r="D382" s="7" t="s">
        <v>381</v>
      </c>
      <c r="E382" s="7" t="s">
        <v>166</v>
      </c>
      <c r="F382" s="7"/>
      <c r="G382" s="22">
        <f>G383</f>
        <v>23958.899999999998</v>
      </c>
    </row>
    <row r="383" spans="1:7" ht="27.75" customHeight="1">
      <c r="A383" s="9" t="s">
        <v>525</v>
      </c>
      <c r="B383" s="133" t="s">
        <v>363</v>
      </c>
      <c r="C383" s="7" t="s">
        <v>378</v>
      </c>
      <c r="D383" s="7" t="s">
        <v>381</v>
      </c>
      <c r="E383" s="7" t="s">
        <v>526</v>
      </c>
      <c r="F383" s="7"/>
      <c r="G383" s="22">
        <f>G384</f>
        <v>23958.899999999998</v>
      </c>
    </row>
    <row r="384" spans="1:7" ht="40.5" customHeight="1">
      <c r="A384" s="135" t="s">
        <v>527</v>
      </c>
      <c r="B384" s="133" t="s">
        <v>363</v>
      </c>
      <c r="C384" s="7" t="s">
        <v>378</v>
      </c>
      <c r="D384" s="7" t="s">
        <v>381</v>
      </c>
      <c r="E384" s="7" t="s">
        <v>528</v>
      </c>
      <c r="F384" s="11"/>
      <c r="G384" s="22">
        <f>G385+G386+G387</f>
        <v>23958.899999999998</v>
      </c>
    </row>
    <row r="385" spans="1:7" ht="36" customHeight="1">
      <c r="A385" s="10" t="s">
        <v>54</v>
      </c>
      <c r="B385" s="11" t="s">
        <v>363</v>
      </c>
      <c r="C385" s="11" t="s">
        <v>378</v>
      </c>
      <c r="D385" s="11" t="s">
        <v>381</v>
      </c>
      <c r="E385" s="11" t="s">
        <v>528</v>
      </c>
      <c r="F385" s="11" t="s">
        <v>55</v>
      </c>
      <c r="G385" s="23">
        <v>22914.8</v>
      </c>
    </row>
    <row r="386" spans="1:7" ht="15.75" customHeight="1">
      <c r="A386" s="170" t="s">
        <v>342</v>
      </c>
      <c r="B386" s="11" t="s">
        <v>363</v>
      </c>
      <c r="C386" s="11" t="s">
        <v>378</v>
      </c>
      <c r="D386" s="11" t="s">
        <v>381</v>
      </c>
      <c r="E386" s="11" t="s">
        <v>528</v>
      </c>
      <c r="F386" s="11" t="s">
        <v>343</v>
      </c>
      <c r="G386" s="23">
        <v>1044.1</v>
      </c>
    </row>
    <row r="387" spans="1:7" ht="14.25" customHeight="1">
      <c r="A387" s="170" t="s">
        <v>56</v>
      </c>
      <c r="B387" s="11" t="s">
        <v>363</v>
      </c>
      <c r="C387" s="11" t="s">
        <v>378</v>
      </c>
      <c r="D387" s="11" t="s">
        <v>381</v>
      </c>
      <c r="E387" s="11" t="s">
        <v>528</v>
      </c>
      <c r="F387" s="11" t="s">
        <v>57</v>
      </c>
      <c r="G387" s="23">
        <v>0</v>
      </c>
    </row>
    <row r="388" spans="1:8" ht="12" customHeight="1">
      <c r="A388" s="5"/>
      <c r="B388" s="24"/>
      <c r="C388" s="24"/>
      <c r="D388" s="24"/>
      <c r="E388" s="24"/>
      <c r="F388" s="24"/>
      <c r="G388" s="216"/>
      <c r="H388" s="204"/>
    </row>
    <row r="389" spans="1:7" s="219" customFormat="1" ht="47.25">
      <c r="A389" s="220" t="s">
        <v>264</v>
      </c>
      <c r="B389" s="221" t="s">
        <v>265</v>
      </c>
      <c r="C389" s="221"/>
      <c r="D389" s="221"/>
      <c r="E389" s="225"/>
      <c r="F389" s="225"/>
      <c r="G389" s="223">
        <f>G390+G402+G414+G428+G443+G452+G456</f>
        <v>1352884.0999999999</v>
      </c>
    </row>
    <row r="390" spans="1:7" s="229" customFormat="1" ht="15">
      <c r="A390" s="182" t="s">
        <v>567</v>
      </c>
      <c r="B390" s="130" t="s">
        <v>265</v>
      </c>
      <c r="C390" s="130" t="s">
        <v>382</v>
      </c>
      <c r="D390" s="130" t="s">
        <v>378</v>
      </c>
      <c r="E390" s="184"/>
      <c r="F390" s="184"/>
      <c r="G390" s="131">
        <f>G391+G395</f>
        <v>482530</v>
      </c>
    </row>
    <row r="391" spans="1:7" ht="26.25" customHeight="1">
      <c r="A391" s="148" t="s">
        <v>249</v>
      </c>
      <c r="B391" s="7" t="s">
        <v>265</v>
      </c>
      <c r="C391" s="7" t="s">
        <v>382</v>
      </c>
      <c r="D391" s="7" t="s">
        <v>378</v>
      </c>
      <c r="E391" s="7" t="s">
        <v>719</v>
      </c>
      <c r="F391" s="7"/>
      <c r="G391" s="22">
        <f>G392+G393+G394</f>
        <v>231704.2</v>
      </c>
    </row>
    <row r="392" spans="1:7" ht="33.75" customHeight="1">
      <c r="A392" s="136" t="s">
        <v>54</v>
      </c>
      <c r="B392" s="11" t="s">
        <v>265</v>
      </c>
      <c r="C392" s="11" t="s">
        <v>382</v>
      </c>
      <c r="D392" s="11" t="s">
        <v>378</v>
      </c>
      <c r="E392" s="11" t="s">
        <v>719</v>
      </c>
      <c r="F392" s="11" t="s">
        <v>55</v>
      </c>
      <c r="G392" s="23">
        <f>5781.4-21.6</f>
        <v>5759.799999999999</v>
      </c>
    </row>
    <row r="393" spans="1:7" ht="13.5" customHeight="1">
      <c r="A393" s="170" t="s">
        <v>342</v>
      </c>
      <c r="B393" s="11" t="s">
        <v>265</v>
      </c>
      <c r="C393" s="11" t="s">
        <v>382</v>
      </c>
      <c r="D393" s="11" t="s">
        <v>378</v>
      </c>
      <c r="E393" s="11" t="s">
        <v>719</v>
      </c>
      <c r="F393" s="11" t="s">
        <v>343</v>
      </c>
      <c r="G393" s="23">
        <f>45.3+21.6</f>
        <v>66.9</v>
      </c>
    </row>
    <row r="394" spans="1:7" ht="22.5" customHeight="1">
      <c r="A394" s="136" t="s">
        <v>344</v>
      </c>
      <c r="B394" s="11" t="s">
        <v>265</v>
      </c>
      <c r="C394" s="11" t="s">
        <v>382</v>
      </c>
      <c r="D394" s="11" t="s">
        <v>378</v>
      </c>
      <c r="E394" s="11" t="s">
        <v>719</v>
      </c>
      <c r="F394" s="11" t="s">
        <v>345</v>
      </c>
      <c r="G394" s="23">
        <v>225877.5</v>
      </c>
    </row>
    <row r="395" spans="1:7" ht="15" customHeight="1">
      <c r="A395" s="148" t="s">
        <v>339</v>
      </c>
      <c r="B395" s="7" t="s">
        <v>265</v>
      </c>
      <c r="C395" s="7" t="s">
        <v>382</v>
      </c>
      <c r="D395" s="7" t="s">
        <v>378</v>
      </c>
      <c r="E395" s="7" t="s">
        <v>166</v>
      </c>
      <c r="F395" s="11"/>
      <c r="G395" s="22">
        <f>G396</f>
        <v>250825.80000000002</v>
      </c>
    </row>
    <row r="396" spans="1:7" ht="28.5" customHeight="1">
      <c r="A396" s="148" t="s">
        <v>720</v>
      </c>
      <c r="B396" s="7" t="s">
        <v>265</v>
      </c>
      <c r="C396" s="7" t="s">
        <v>382</v>
      </c>
      <c r="D396" s="7" t="s">
        <v>378</v>
      </c>
      <c r="E396" s="7" t="s">
        <v>721</v>
      </c>
      <c r="F396" s="11"/>
      <c r="G396" s="22">
        <f>G397</f>
        <v>250825.80000000002</v>
      </c>
    </row>
    <row r="397" spans="1:7" ht="15" customHeight="1">
      <c r="A397" s="148" t="s">
        <v>722</v>
      </c>
      <c r="B397" s="7" t="s">
        <v>265</v>
      </c>
      <c r="C397" s="7" t="s">
        <v>382</v>
      </c>
      <c r="D397" s="7" t="s">
        <v>378</v>
      </c>
      <c r="E397" s="7" t="s">
        <v>723</v>
      </c>
      <c r="F397" s="11"/>
      <c r="G397" s="22">
        <f>G398+G399+G400+G401</f>
        <v>250825.80000000002</v>
      </c>
    </row>
    <row r="398" spans="1:7" ht="33" customHeight="1">
      <c r="A398" s="136" t="s">
        <v>54</v>
      </c>
      <c r="B398" s="11" t="s">
        <v>265</v>
      </c>
      <c r="C398" s="11" t="s">
        <v>382</v>
      </c>
      <c r="D398" s="11" t="s">
        <v>378</v>
      </c>
      <c r="E398" s="11" t="s">
        <v>723</v>
      </c>
      <c r="F398" s="11" t="s">
        <v>55</v>
      </c>
      <c r="G398" s="23">
        <v>18628.1</v>
      </c>
    </row>
    <row r="399" spans="1:7" ht="13.5" customHeight="1">
      <c r="A399" s="170" t="s">
        <v>342</v>
      </c>
      <c r="B399" s="11" t="s">
        <v>265</v>
      </c>
      <c r="C399" s="11" t="s">
        <v>382</v>
      </c>
      <c r="D399" s="11" t="s">
        <v>378</v>
      </c>
      <c r="E399" s="11" t="s">
        <v>723</v>
      </c>
      <c r="F399" s="11" t="s">
        <v>343</v>
      </c>
      <c r="G399" s="23">
        <v>4297.6</v>
      </c>
    </row>
    <row r="400" spans="1:7" ht="22.5" customHeight="1">
      <c r="A400" s="136" t="s">
        <v>344</v>
      </c>
      <c r="B400" s="11" t="s">
        <v>265</v>
      </c>
      <c r="C400" s="11" t="s">
        <v>382</v>
      </c>
      <c r="D400" s="11" t="s">
        <v>378</v>
      </c>
      <c r="E400" s="11" t="s">
        <v>723</v>
      </c>
      <c r="F400" s="11" t="s">
        <v>345</v>
      </c>
      <c r="G400" s="23">
        <v>227781.5</v>
      </c>
    </row>
    <row r="401" spans="1:7" ht="13.5" customHeight="1">
      <c r="A401" s="170" t="s">
        <v>56</v>
      </c>
      <c r="B401" s="11" t="s">
        <v>265</v>
      </c>
      <c r="C401" s="11" t="s">
        <v>382</v>
      </c>
      <c r="D401" s="11" t="s">
        <v>378</v>
      </c>
      <c r="E401" s="11" t="s">
        <v>723</v>
      </c>
      <c r="F401" s="11" t="s">
        <v>57</v>
      </c>
      <c r="G401" s="23">
        <v>118.6</v>
      </c>
    </row>
    <row r="402" spans="1:7" s="229" customFormat="1" ht="15">
      <c r="A402" s="182" t="s">
        <v>568</v>
      </c>
      <c r="B402" s="130" t="s">
        <v>265</v>
      </c>
      <c r="C402" s="130" t="s">
        <v>382</v>
      </c>
      <c r="D402" s="130" t="s">
        <v>377</v>
      </c>
      <c r="E402" s="184"/>
      <c r="F402" s="184"/>
      <c r="G402" s="131">
        <f>G403+G405+G408</f>
        <v>762659</v>
      </c>
    </row>
    <row r="403" spans="1:7" ht="27" customHeight="1">
      <c r="A403" s="148" t="s">
        <v>249</v>
      </c>
      <c r="B403" s="7" t="s">
        <v>265</v>
      </c>
      <c r="C403" s="7" t="s">
        <v>382</v>
      </c>
      <c r="D403" s="7" t="s">
        <v>377</v>
      </c>
      <c r="E403" s="7" t="s">
        <v>719</v>
      </c>
      <c r="F403" s="7"/>
      <c r="G403" s="22">
        <f>G404</f>
        <v>307960.7</v>
      </c>
    </row>
    <row r="404" spans="1:7" ht="21.75" customHeight="1">
      <c r="A404" s="136" t="s">
        <v>344</v>
      </c>
      <c r="B404" s="11" t="s">
        <v>265</v>
      </c>
      <c r="C404" s="11" t="s">
        <v>382</v>
      </c>
      <c r="D404" s="11" t="s">
        <v>377</v>
      </c>
      <c r="E404" s="11" t="s">
        <v>719</v>
      </c>
      <c r="F404" s="11" t="s">
        <v>345</v>
      </c>
      <c r="G404" s="23">
        <v>307960.7</v>
      </c>
    </row>
    <row r="405" spans="1:7" ht="39" customHeight="1">
      <c r="A405" s="9" t="s">
        <v>587</v>
      </c>
      <c r="B405" s="7" t="s">
        <v>265</v>
      </c>
      <c r="C405" s="7" t="s">
        <v>382</v>
      </c>
      <c r="D405" s="7" t="s">
        <v>377</v>
      </c>
      <c r="E405" s="7" t="s">
        <v>638</v>
      </c>
      <c r="F405" s="7"/>
      <c r="G405" s="22">
        <f>G406</f>
        <v>35123.6</v>
      </c>
    </row>
    <row r="406" spans="1:7" ht="27" customHeight="1">
      <c r="A406" s="9" t="s">
        <v>724</v>
      </c>
      <c r="B406" s="7" t="s">
        <v>265</v>
      </c>
      <c r="C406" s="7" t="s">
        <v>382</v>
      </c>
      <c r="D406" s="7" t="s">
        <v>377</v>
      </c>
      <c r="E406" s="7" t="s">
        <v>262</v>
      </c>
      <c r="F406" s="7"/>
      <c r="G406" s="22">
        <f>G407</f>
        <v>35123.6</v>
      </c>
    </row>
    <row r="407" spans="1:8" ht="22.5" customHeight="1">
      <c r="A407" s="136" t="s">
        <v>344</v>
      </c>
      <c r="B407" s="11" t="s">
        <v>265</v>
      </c>
      <c r="C407" s="11" t="s">
        <v>382</v>
      </c>
      <c r="D407" s="11" t="s">
        <v>377</v>
      </c>
      <c r="E407" s="11" t="s">
        <v>262</v>
      </c>
      <c r="F407" s="11" t="s">
        <v>345</v>
      </c>
      <c r="G407" s="23">
        <v>35123.6</v>
      </c>
      <c r="H407" s="205"/>
    </row>
    <row r="408" spans="1:7" ht="14.25" customHeight="1">
      <c r="A408" s="148" t="s">
        <v>339</v>
      </c>
      <c r="B408" s="7" t="s">
        <v>265</v>
      </c>
      <c r="C408" s="7" t="s">
        <v>382</v>
      </c>
      <c r="D408" s="7" t="s">
        <v>377</v>
      </c>
      <c r="E408" s="7" t="s">
        <v>166</v>
      </c>
      <c r="F408" s="7"/>
      <c r="G408" s="22">
        <f>G409</f>
        <v>419574.7</v>
      </c>
    </row>
    <row r="409" spans="1:7" ht="27.75" customHeight="1">
      <c r="A409" s="148" t="s">
        <v>720</v>
      </c>
      <c r="B409" s="7" t="s">
        <v>265</v>
      </c>
      <c r="C409" s="7" t="s">
        <v>382</v>
      </c>
      <c r="D409" s="7" t="s">
        <v>377</v>
      </c>
      <c r="E409" s="7" t="s">
        <v>721</v>
      </c>
      <c r="F409" s="7"/>
      <c r="G409" s="22">
        <f>G410+G412</f>
        <v>419574.7</v>
      </c>
    </row>
    <row r="410" spans="1:7" ht="15" customHeight="1">
      <c r="A410" s="148" t="s">
        <v>725</v>
      </c>
      <c r="B410" s="7" t="s">
        <v>265</v>
      </c>
      <c r="C410" s="7" t="s">
        <v>382</v>
      </c>
      <c r="D410" s="7" t="s">
        <v>377</v>
      </c>
      <c r="E410" s="7" t="s">
        <v>726</v>
      </c>
      <c r="F410" s="7"/>
      <c r="G410" s="22">
        <f>G411</f>
        <v>206517.7</v>
      </c>
    </row>
    <row r="411" spans="1:7" ht="21.75" customHeight="1">
      <c r="A411" s="136" t="s">
        <v>344</v>
      </c>
      <c r="B411" s="11" t="s">
        <v>265</v>
      </c>
      <c r="C411" s="11" t="s">
        <v>382</v>
      </c>
      <c r="D411" s="11" t="s">
        <v>377</v>
      </c>
      <c r="E411" s="11" t="s">
        <v>726</v>
      </c>
      <c r="F411" s="11" t="s">
        <v>345</v>
      </c>
      <c r="G411" s="23">
        <v>206517.7</v>
      </c>
    </row>
    <row r="412" spans="1:7" ht="15" customHeight="1">
      <c r="A412" s="148" t="s">
        <v>727</v>
      </c>
      <c r="B412" s="7" t="s">
        <v>265</v>
      </c>
      <c r="C412" s="7" t="s">
        <v>382</v>
      </c>
      <c r="D412" s="7" t="s">
        <v>377</v>
      </c>
      <c r="E412" s="7" t="s">
        <v>728</v>
      </c>
      <c r="F412" s="7"/>
      <c r="G412" s="22">
        <f>G413</f>
        <v>213057</v>
      </c>
    </row>
    <row r="413" spans="1:7" ht="22.5" customHeight="1">
      <c r="A413" s="136" t="s">
        <v>344</v>
      </c>
      <c r="B413" s="11" t="s">
        <v>265</v>
      </c>
      <c r="C413" s="11" t="s">
        <v>382</v>
      </c>
      <c r="D413" s="11" t="s">
        <v>377</v>
      </c>
      <c r="E413" s="11" t="s">
        <v>728</v>
      </c>
      <c r="F413" s="11" t="s">
        <v>345</v>
      </c>
      <c r="G413" s="23">
        <f>212577.4+479.6</f>
        <v>213057</v>
      </c>
    </row>
    <row r="414" spans="1:7" s="229" customFormat="1" ht="15">
      <c r="A414" s="182" t="s">
        <v>569</v>
      </c>
      <c r="B414" s="130" t="s">
        <v>265</v>
      </c>
      <c r="C414" s="130" t="s">
        <v>382</v>
      </c>
      <c r="D414" s="130" t="s">
        <v>382</v>
      </c>
      <c r="E414" s="184"/>
      <c r="F414" s="184"/>
      <c r="G414" s="131">
        <f>G415+G422</f>
        <v>15932.8</v>
      </c>
    </row>
    <row r="415" spans="1:7" ht="15.75" customHeight="1">
      <c r="A415" s="148" t="s">
        <v>33</v>
      </c>
      <c r="B415" s="7" t="s">
        <v>265</v>
      </c>
      <c r="C415" s="7" t="s">
        <v>382</v>
      </c>
      <c r="D415" s="7" t="s">
        <v>382</v>
      </c>
      <c r="E415" s="7" t="s">
        <v>34</v>
      </c>
      <c r="F415" s="11"/>
      <c r="G415" s="22">
        <f>G416</f>
        <v>5372.599999999999</v>
      </c>
    </row>
    <row r="416" spans="1:7" ht="26.25" customHeight="1">
      <c r="A416" s="148" t="s">
        <v>729</v>
      </c>
      <c r="B416" s="7" t="s">
        <v>265</v>
      </c>
      <c r="C416" s="7" t="s">
        <v>382</v>
      </c>
      <c r="D416" s="7" t="s">
        <v>382</v>
      </c>
      <c r="E416" s="7" t="s">
        <v>730</v>
      </c>
      <c r="F416" s="11"/>
      <c r="G416" s="22">
        <f>G417</f>
        <v>5372.599999999999</v>
      </c>
    </row>
    <row r="417" spans="1:7" ht="26.25" customHeight="1">
      <c r="A417" s="148" t="s">
        <v>731</v>
      </c>
      <c r="B417" s="7" t="s">
        <v>265</v>
      </c>
      <c r="C417" s="7" t="s">
        <v>382</v>
      </c>
      <c r="D417" s="7" t="s">
        <v>382</v>
      </c>
      <c r="E417" s="7" t="s">
        <v>732</v>
      </c>
      <c r="F417" s="11"/>
      <c r="G417" s="22">
        <f>G418</f>
        <v>5372.599999999999</v>
      </c>
    </row>
    <row r="418" spans="1:7" ht="13.5" customHeight="1">
      <c r="A418" s="170" t="s">
        <v>342</v>
      </c>
      <c r="B418" s="11" t="s">
        <v>265</v>
      </c>
      <c r="C418" s="11" t="s">
        <v>382</v>
      </c>
      <c r="D418" s="11" t="s">
        <v>382</v>
      </c>
      <c r="E418" s="11" t="s">
        <v>732</v>
      </c>
      <c r="F418" s="11" t="s">
        <v>343</v>
      </c>
      <c r="G418" s="23">
        <f>G420+G421</f>
        <v>5372.599999999999</v>
      </c>
    </row>
    <row r="419" spans="1:7" ht="12" customHeight="1">
      <c r="A419" s="12" t="s">
        <v>395</v>
      </c>
      <c r="B419" s="133"/>
      <c r="C419" s="139"/>
      <c r="D419" s="139"/>
      <c r="E419" s="139"/>
      <c r="F419" s="11"/>
      <c r="G419" s="23"/>
    </row>
    <row r="420" spans="1:7" ht="12.75" customHeight="1">
      <c r="A420" s="10" t="s">
        <v>639</v>
      </c>
      <c r="B420" s="11" t="s">
        <v>265</v>
      </c>
      <c r="C420" s="11" t="s">
        <v>382</v>
      </c>
      <c r="D420" s="11" t="s">
        <v>382</v>
      </c>
      <c r="E420" s="11" t="s">
        <v>732</v>
      </c>
      <c r="F420" s="11" t="s">
        <v>343</v>
      </c>
      <c r="G420" s="23">
        <v>4835.4</v>
      </c>
    </row>
    <row r="421" spans="1:7" ht="12.75" customHeight="1">
      <c r="A421" s="10" t="s">
        <v>400</v>
      </c>
      <c r="B421" s="11" t="s">
        <v>265</v>
      </c>
      <c r="C421" s="11" t="s">
        <v>382</v>
      </c>
      <c r="D421" s="11" t="s">
        <v>382</v>
      </c>
      <c r="E421" s="11" t="s">
        <v>293</v>
      </c>
      <c r="F421" s="11" t="s">
        <v>343</v>
      </c>
      <c r="G421" s="23">
        <v>537.2</v>
      </c>
    </row>
    <row r="422" spans="1:7" ht="15.75" customHeight="1">
      <c r="A422" s="148" t="s">
        <v>339</v>
      </c>
      <c r="B422" s="7" t="s">
        <v>265</v>
      </c>
      <c r="C422" s="7" t="s">
        <v>382</v>
      </c>
      <c r="D422" s="7" t="s">
        <v>382</v>
      </c>
      <c r="E422" s="7" t="s">
        <v>166</v>
      </c>
      <c r="F422" s="7"/>
      <c r="G422" s="22">
        <f>G423+G426</f>
        <v>10560.199999999999</v>
      </c>
    </row>
    <row r="423" spans="1:7" ht="27" customHeight="1">
      <c r="A423" s="148" t="s">
        <v>720</v>
      </c>
      <c r="B423" s="7" t="s">
        <v>265</v>
      </c>
      <c r="C423" s="7" t="s">
        <v>382</v>
      </c>
      <c r="D423" s="7" t="s">
        <v>382</v>
      </c>
      <c r="E423" s="7" t="s">
        <v>721</v>
      </c>
      <c r="F423" s="7"/>
      <c r="G423" s="22">
        <f>G424</f>
        <v>9147.099999999999</v>
      </c>
    </row>
    <row r="424" spans="1:7" ht="15.75" customHeight="1">
      <c r="A424" s="148" t="s">
        <v>733</v>
      </c>
      <c r="B424" s="7" t="s">
        <v>265</v>
      </c>
      <c r="C424" s="7" t="s">
        <v>382</v>
      </c>
      <c r="D424" s="7" t="s">
        <v>382</v>
      </c>
      <c r="E424" s="7" t="s">
        <v>734</v>
      </c>
      <c r="F424" s="7"/>
      <c r="G424" s="22">
        <f>G425</f>
        <v>9147.099999999999</v>
      </c>
    </row>
    <row r="425" spans="1:7" ht="22.5" customHeight="1">
      <c r="A425" s="136" t="s">
        <v>344</v>
      </c>
      <c r="B425" s="11" t="s">
        <v>265</v>
      </c>
      <c r="C425" s="11" t="s">
        <v>382</v>
      </c>
      <c r="D425" s="11" t="s">
        <v>382</v>
      </c>
      <c r="E425" s="11" t="s">
        <v>734</v>
      </c>
      <c r="F425" s="11" t="s">
        <v>345</v>
      </c>
      <c r="G425" s="23">
        <f>9262.3-115.2</f>
        <v>9147.099999999999</v>
      </c>
    </row>
    <row r="426" spans="1:7" ht="27" customHeight="1">
      <c r="A426" s="148" t="s">
        <v>735</v>
      </c>
      <c r="B426" s="7" t="s">
        <v>265</v>
      </c>
      <c r="C426" s="7" t="s">
        <v>382</v>
      </c>
      <c r="D426" s="7" t="s">
        <v>382</v>
      </c>
      <c r="E426" s="7" t="s">
        <v>736</v>
      </c>
      <c r="F426" s="7"/>
      <c r="G426" s="22">
        <f>G427</f>
        <v>1413.1</v>
      </c>
    </row>
    <row r="427" spans="1:7" ht="13.5" customHeight="1">
      <c r="A427" s="170" t="s">
        <v>342</v>
      </c>
      <c r="B427" s="11" t="s">
        <v>265</v>
      </c>
      <c r="C427" s="11" t="s">
        <v>382</v>
      </c>
      <c r="D427" s="11" t="s">
        <v>382</v>
      </c>
      <c r="E427" s="11" t="s">
        <v>736</v>
      </c>
      <c r="F427" s="11" t="s">
        <v>343</v>
      </c>
      <c r="G427" s="23">
        <v>1413.1</v>
      </c>
    </row>
    <row r="428" spans="1:7" s="229" customFormat="1" ht="15">
      <c r="A428" s="182" t="s">
        <v>570</v>
      </c>
      <c r="B428" s="130" t="s">
        <v>265</v>
      </c>
      <c r="C428" s="130" t="s">
        <v>382</v>
      </c>
      <c r="D428" s="130" t="s">
        <v>385</v>
      </c>
      <c r="E428" s="184"/>
      <c r="F428" s="184"/>
      <c r="G428" s="131">
        <f>G429+G436</f>
        <v>40742.9</v>
      </c>
    </row>
    <row r="429" spans="1:7" ht="39.75" customHeight="1">
      <c r="A429" s="9" t="s">
        <v>109</v>
      </c>
      <c r="B429" s="7" t="s">
        <v>265</v>
      </c>
      <c r="C429" s="7" t="s">
        <v>382</v>
      </c>
      <c r="D429" s="7" t="s">
        <v>385</v>
      </c>
      <c r="E429" s="7" t="s">
        <v>396</v>
      </c>
      <c r="F429" s="7"/>
      <c r="G429" s="22">
        <f>G430+G433</f>
        <v>34390.9</v>
      </c>
    </row>
    <row r="430" spans="1:7" ht="15" customHeight="1">
      <c r="A430" s="148" t="s">
        <v>185</v>
      </c>
      <c r="B430" s="7" t="s">
        <v>265</v>
      </c>
      <c r="C430" s="7" t="s">
        <v>382</v>
      </c>
      <c r="D430" s="7" t="s">
        <v>385</v>
      </c>
      <c r="E430" s="7" t="s">
        <v>398</v>
      </c>
      <c r="F430" s="7"/>
      <c r="G430" s="22">
        <f>G431+G432</f>
        <v>31335.2</v>
      </c>
    </row>
    <row r="431" spans="1:7" ht="33.75" customHeight="1">
      <c r="A431" s="10" t="s">
        <v>54</v>
      </c>
      <c r="B431" s="11" t="s">
        <v>265</v>
      </c>
      <c r="C431" s="11" t="s">
        <v>382</v>
      </c>
      <c r="D431" s="11" t="s">
        <v>385</v>
      </c>
      <c r="E431" s="11" t="s">
        <v>398</v>
      </c>
      <c r="F431" s="11" t="s">
        <v>55</v>
      </c>
      <c r="G431" s="23">
        <v>30429.4</v>
      </c>
    </row>
    <row r="432" spans="1:7" ht="12.75" customHeight="1">
      <c r="A432" s="10" t="s">
        <v>342</v>
      </c>
      <c r="B432" s="11" t="s">
        <v>265</v>
      </c>
      <c r="C432" s="11" t="s">
        <v>382</v>
      </c>
      <c r="D432" s="11" t="s">
        <v>385</v>
      </c>
      <c r="E432" s="11" t="s">
        <v>398</v>
      </c>
      <c r="F432" s="11" t="s">
        <v>343</v>
      </c>
      <c r="G432" s="23">
        <f>967.3-61.5</f>
        <v>905.8</v>
      </c>
    </row>
    <row r="433" spans="1:7" ht="53.25" customHeight="1">
      <c r="A433" s="9" t="s">
        <v>192</v>
      </c>
      <c r="B433" s="7" t="s">
        <v>265</v>
      </c>
      <c r="C433" s="7" t="s">
        <v>382</v>
      </c>
      <c r="D433" s="7" t="s">
        <v>385</v>
      </c>
      <c r="E433" s="7" t="s">
        <v>316</v>
      </c>
      <c r="F433" s="11"/>
      <c r="G433" s="22">
        <f>G434+G435</f>
        <v>3055.7000000000003</v>
      </c>
    </row>
    <row r="434" spans="1:7" ht="33.75">
      <c r="A434" s="10" t="s">
        <v>54</v>
      </c>
      <c r="B434" s="11" t="s">
        <v>265</v>
      </c>
      <c r="C434" s="11" t="s">
        <v>382</v>
      </c>
      <c r="D434" s="11" t="s">
        <v>385</v>
      </c>
      <c r="E434" s="11" t="s">
        <v>316</v>
      </c>
      <c r="F434" s="11" t="s">
        <v>55</v>
      </c>
      <c r="G434" s="23">
        <v>2912.8</v>
      </c>
    </row>
    <row r="435" spans="1:7" ht="12.75">
      <c r="A435" s="10" t="s">
        <v>342</v>
      </c>
      <c r="B435" s="11" t="s">
        <v>265</v>
      </c>
      <c r="C435" s="11" t="s">
        <v>382</v>
      </c>
      <c r="D435" s="11" t="s">
        <v>385</v>
      </c>
      <c r="E435" s="11" t="s">
        <v>316</v>
      </c>
      <c r="F435" s="11" t="s">
        <v>343</v>
      </c>
      <c r="G435" s="23">
        <f>132.9+10</f>
        <v>142.9</v>
      </c>
    </row>
    <row r="436" spans="1:7" ht="15.75" customHeight="1">
      <c r="A436" s="148" t="s">
        <v>339</v>
      </c>
      <c r="B436" s="7" t="s">
        <v>265</v>
      </c>
      <c r="C436" s="7" t="s">
        <v>382</v>
      </c>
      <c r="D436" s="7" t="s">
        <v>385</v>
      </c>
      <c r="E436" s="7" t="s">
        <v>166</v>
      </c>
      <c r="F436" s="11"/>
      <c r="G436" s="22">
        <f>G437</f>
        <v>6352</v>
      </c>
    </row>
    <row r="437" spans="1:7" ht="26.25" customHeight="1">
      <c r="A437" s="148" t="s">
        <v>720</v>
      </c>
      <c r="B437" s="7" t="s">
        <v>265</v>
      </c>
      <c r="C437" s="7" t="s">
        <v>382</v>
      </c>
      <c r="D437" s="7" t="s">
        <v>385</v>
      </c>
      <c r="E437" s="7" t="s">
        <v>721</v>
      </c>
      <c r="F437" s="11"/>
      <c r="G437" s="22">
        <f>G438+G440</f>
        <v>6352</v>
      </c>
    </row>
    <row r="438" spans="1:7" ht="27.75" customHeight="1">
      <c r="A438" s="148" t="s">
        <v>737</v>
      </c>
      <c r="B438" s="7" t="s">
        <v>265</v>
      </c>
      <c r="C438" s="7" t="s">
        <v>382</v>
      </c>
      <c r="D438" s="7" t="s">
        <v>385</v>
      </c>
      <c r="E438" s="7" t="s">
        <v>738</v>
      </c>
      <c r="F438" s="11"/>
      <c r="G438" s="22">
        <f>G439</f>
        <v>1824.9</v>
      </c>
    </row>
    <row r="439" spans="1:7" ht="12.75">
      <c r="A439" s="170" t="s">
        <v>342</v>
      </c>
      <c r="B439" s="11" t="s">
        <v>265</v>
      </c>
      <c r="C439" s="11" t="s">
        <v>382</v>
      </c>
      <c r="D439" s="11" t="s">
        <v>385</v>
      </c>
      <c r="E439" s="11" t="s">
        <v>738</v>
      </c>
      <c r="F439" s="11" t="s">
        <v>343</v>
      </c>
      <c r="G439" s="23">
        <v>1824.9</v>
      </c>
    </row>
    <row r="440" spans="1:7" ht="15" customHeight="1">
      <c r="A440" s="148" t="s">
        <v>739</v>
      </c>
      <c r="B440" s="7" t="s">
        <v>265</v>
      </c>
      <c r="C440" s="7" t="s">
        <v>382</v>
      </c>
      <c r="D440" s="7" t="s">
        <v>385</v>
      </c>
      <c r="E440" s="7" t="s">
        <v>740</v>
      </c>
      <c r="F440" s="11"/>
      <c r="G440" s="22">
        <f>G441+G442</f>
        <v>4527.1</v>
      </c>
    </row>
    <row r="441" spans="1:7" ht="13.5" customHeight="1">
      <c r="A441" s="170" t="s">
        <v>342</v>
      </c>
      <c r="B441" s="11" t="s">
        <v>265</v>
      </c>
      <c r="C441" s="11" t="s">
        <v>382</v>
      </c>
      <c r="D441" s="11" t="s">
        <v>385</v>
      </c>
      <c r="E441" s="11" t="s">
        <v>740</v>
      </c>
      <c r="F441" s="11" t="s">
        <v>343</v>
      </c>
      <c r="G441" s="23">
        <v>1959.6</v>
      </c>
    </row>
    <row r="442" spans="1:7" ht="22.5" customHeight="1">
      <c r="A442" s="136" t="s">
        <v>344</v>
      </c>
      <c r="B442" s="11" t="s">
        <v>265</v>
      </c>
      <c r="C442" s="11" t="s">
        <v>382</v>
      </c>
      <c r="D442" s="11" t="s">
        <v>385</v>
      </c>
      <c r="E442" s="11" t="s">
        <v>740</v>
      </c>
      <c r="F442" s="11" t="s">
        <v>345</v>
      </c>
      <c r="G442" s="23">
        <v>2567.5</v>
      </c>
    </row>
    <row r="443" spans="1:7" s="229" customFormat="1" ht="15">
      <c r="A443" s="232" t="s">
        <v>574</v>
      </c>
      <c r="B443" s="130" t="s">
        <v>265</v>
      </c>
      <c r="C443" s="237">
        <v>10</v>
      </c>
      <c r="D443" s="130" t="s">
        <v>379</v>
      </c>
      <c r="E443" s="184"/>
      <c r="F443" s="184"/>
      <c r="G443" s="131">
        <f>G444</f>
        <v>39094.7</v>
      </c>
    </row>
    <row r="444" spans="1:7" ht="16.5" customHeight="1">
      <c r="A444" s="144" t="s">
        <v>712</v>
      </c>
      <c r="B444" s="7" t="s">
        <v>265</v>
      </c>
      <c r="C444" s="13">
        <v>10</v>
      </c>
      <c r="D444" s="7" t="s">
        <v>379</v>
      </c>
      <c r="E444" s="13" t="s">
        <v>713</v>
      </c>
      <c r="F444" s="11"/>
      <c r="G444" s="22">
        <f>G445+G448</f>
        <v>39094.7</v>
      </c>
    </row>
    <row r="445" spans="1:7" ht="65.25" customHeight="1">
      <c r="A445" s="9" t="s">
        <v>287</v>
      </c>
      <c r="B445" s="7" t="s">
        <v>265</v>
      </c>
      <c r="C445" s="7" t="s">
        <v>386</v>
      </c>
      <c r="D445" s="7" t="s">
        <v>379</v>
      </c>
      <c r="E445" s="7" t="s">
        <v>250</v>
      </c>
      <c r="F445" s="11"/>
      <c r="G445" s="22">
        <f>G446+G447</f>
        <v>5314.1</v>
      </c>
    </row>
    <row r="446" spans="1:7" ht="35.25" customHeight="1">
      <c r="A446" s="10" t="s">
        <v>54</v>
      </c>
      <c r="B446" s="11" t="s">
        <v>265</v>
      </c>
      <c r="C446" s="11" t="s">
        <v>386</v>
      </c>
      <c r="D446" s="11" t="s">
        <v>379</v>
      </c>
      <c r="E446" s="11" t="s">
        <v>250</v>
      </c>
      <c r="F446" s="11" t="s">
        <v>55</v>
      </c>
      <c r="G446" s="23">
        <v>1325.5</v>
      </c>
    </row>
    <row r="447" spans="1:7" ht="13.5" customHeight="1">
      <c r="A447" s="170" t="s">
        <v>342</v>
      </c>
      <c r="B447" s="11" t="s">
        <v>265</v>
      </c>
      <c r="C447" s="11" t="s">
        <v>386</v>
      </c>
      <c r="D447" s="11" t="s">
        <v>379</v>
      </c>
      <c r="E447" s="11" t="s">
        <v>250</v>
      </c>
      <c r="F447" s="11" t="s">
        <v>343</v>
      </c>
      <c r="G447" s="23">
        <v>3988.6</v>
      </c>
    </row>
    <row r="448" spans="1:7" ht="92.25" customHeight="1">
      <c r="A448" s="145" t="s">
        <v>288</v>
      </c>
      <c r="B448" s="7" t="s">
        <v>265</v>
      </c>
      <c r="C448" s="149" t="s">
        <v>386</v>
      </c>
      <c r="D448" s="149" t="s">
        <v>379</v>
      </c>
      <c r="E448" s="149" t="s">
        <v>193</v>
      </c>
      <c r="F448" s="11"/>
      <c r="G448" s="22">
        <f>G449+G450+G451</f>
        <v>33780.6</v>
      </c>
    </row>
    <row r="449" spans="1:7" ht="35.25" customHeight="1">
      <c r="A449" s="170" t="s">
        <v>54</v>
      </c>
      <c r="B449" s="11" t="s">
        <v>265</v>
      </c>
      <c r="C449" s="11" t="s">
        <v>386</v>
      </c>
      <c r="D449" s="11" t="s">
        <v>379</v>
      </c>
      <c r="E449" s="11" t="s">
        <v>193</v>
      </c>
      <c r="F449" s="11" t="s">
        <v>55</v>
      </c>
      <c r="G449" s="23">
        <v>1362.2</v>
      </c>
    </row>
    <row r="450" spans="1:7" ht="14.25" customHeight="1">
      <c r="A450" s="170" t="s">
        <v>342</v>
      </c>
      <c r="B450" s="11" t="s">
        <v>265</v>
      </c>
      <c r="C450" s="11" t="s">
        <v>386</v>
      </c>
      <c r="D450" s="11" t="s">
        <v>379</v>
      </c>
      <c r="E450" s="11" t="s">
        <v>193</v>
      </c>
      <c r="F450" s="11" t="s">
        <v>343</v>
      </c>
      <c r="G450" s="23">
        <v>359.8</v>
      </c>
    </row>
    <row r="451" spans="1:7" ht="14.25" customHeight="1">
      <c r="A451" s="170" t="s">
        <v>472</v>
      </c>
      <c r="B451" s="11" t="s">
        <v>265</v>
      </c>
      <c r="C451" s="11" t="s">
        <v>386</v>
      </c>
      <c r="D451" s="11" t="s">
        <v>379</v>
      </c>
      <c r="E451" s="11" t="s">
        <v>193</v>
      </c>
      <c r="F451" s="11" t="s">
        <v>473</v>
      </c>
      <c r="G451" s="23">
        <v>32058.6</v>
      </c>
    </row>
    <row r="452" spans="1:7" ht="16.5" customHeight="1">
      <c r="A452" s="72" t="s">
        <v>704</v>
      </c>
      <c r="B452" s="6" t="s">
        <v>265</v>
      </c>
      <c r="C452" s="6" t="s">
        <v>386</v>
      </c>
      <c r="D452" s="6" t="s">
        <v>380</v>
      </c>
      <c r="E452" s="7"/>
      <c r="F452" s="7"/>
      <c r="G452" s="21">
        <f>G453</f>
        <v>7260.5</v>
      </c>
    </row>
    <row r="453" spans="1:7" ht="15.75" customHeight="1">
      <c r="A453" s="144" t="s">
        <v>712</v>
      </c>
      <c r="B453" s="7" t="s">
        <v>265</v>
      </c>
      <c r="C453" s="13">
        <v>10</v>
      </c>
      <c r="D453" s="7" t="s">
        <v>380</v>
      </c>
      <c r="E453" s="13" t="s">
        <v>713</v>
      </c>
      <c r="F453" s="7"/>
      <c r="G453" s="22">
        <f>G454</f>
        <v>7260.5</v>
      </c>
    </row>
    <row r="454" spans="1:7" ht="66.75" customHeight="1">
      <c r="A454" s="9" t="s">
        <v>289</v>
      </c>
      <c r="B454" s="7" t="s">
        <v>265</v>
      </c>
      <c r="C454" s="7" t="s">
        <v>386</v>
      </c>
      <c r="D454" s="7" t="s">
        <v>380</v>
      </c>
      <c r="E454" s="7" t="s">
        <v>231</v>
      </c>
      <c r="F454" s="7"/>
      <c r="G454" s="22">
        <f>G455</f>
        <v>7260.5</v>
      </c>
    </row>
    <row r="455" spans="1:7" ht="23.25" customHeight="1">
      <c r="A455" s="136" t="s">
        <v>344</v>
      </c>
      <c r="B455" s="11" t="s">
        <v>265</v>
      </c>
      <c r="C455" s="11" t="s">
        <v>386</v>
      </c>
      <c r="D455" s="11" t="s">
        <v>380</v>
      </c>
      <c r="E455" s="11" t="s">
        <v>231</v>
      </c>
      <c r="F455" s="11" t="s">
        <v>345</v>
      </c>
      <c r="G455" s="23">
        <v>7260.5</v>
      </c>
    </row>
    <row r="456" spans="1:7" s="229" customFormat="1" ht="15">
      <c r="A456" s="238" t="s">
        <v>261</v>
      </c>
      <c r="B456" s="239" t="s">
        <v>265</v>
      </c>
      <c r="C456" s="239" t="s">
        <v>390</v>
      </c>
      <c r="D456" s="239" t="s">
        <v>378</v>
      </c>
      <c r="E456" s="240"/>
      <c r="F456" s="240"/>
      <c r="G456" s="169">
        <f>G457</f>
        <v>4664.2</v>
      </c>
    </row>
    <row r="457" spans="1:7" ht="15" customHeight="1">
      <c r="A457" s="148" t="s">
        <v>339</v>
      </c>
      <c r="B457" s="7" t="s">
        <v>265</v>
      </c>
      <c r="C457" s="7" t="s">
        <v>390</v>
      </c>
      <c r="D457" s="7" t="s">
        <v>378</v>
      </c>
      <c r="E457" s="7" t="s">
        <v>166</v>
      </c>
      <c r="F457" s="11"/>
      <c r="G457" s="22">
        <f>G458</f>
        <v>4664.2</v>
      </c>
    </row>
    <row r="458" spans="1:7" ht="28.5" customHeight="1">
      <c r="A458" s="148" t="s">
        <v>741</v>
      </c>
      <c r="B458" s="7" t="s">
        <v>265</v>
      </c>
      <c r="C458" s="7" t="s">
        <v>390</v>
      </c>
      <c r="D458" s="7" t="s">
        <v>378</v>
      </c>
      <c r="E458" s="7" t="s">
        <v>355</v>
      </c>
      <c r="F458" s="11"/>
      <c r="G458" s="22">
        <f>G459+G460</f>
        <v>4664.2</v>
      </c>
    </row>
    <row r="459" spans="1:7" ht="14.25" customHeight="1">
      <c r="A459" s="170" t="s">
        <v>342</v>
      </c>
      <c r="B459" s="11" t="s">
        <v>265</v>
      </c>
      <c r="C459" s="11" t="s">
        <v>390</v>
      </c>
      <c r="D459" s="11" t="s">
        <v>378</v>
      </c>
      <c r="E459" s="11" t="s">
        <v>355</v>
      </c>
      <c r="F459" s="11" t="s">
        <v>343</v>
      </c>
      <c r="G459" s="150">
        <v>4447.7</v>
      </c>
    </row>
    <row r="460" spans="1:7" ht="22.5">
      <c r="A460" s="136" t="s">
        <v>344</v>
      </c>
      <c r="B460" s="11" t="s">
        <v>265</v>
      </c>
      <c r="C460" s="11" t="s">
        <v>390</v>
      </c>
      <c r="D460" s="11" t="s">
        <v>378</v>
      </c>
      <c r="E460" s="11" t="s">
        <v>355</v>
      </c>
      <c r="F460" s="11" t="s">
        <v>345</v>
      </c>
      <c r="G460" s="151">
        <f>390-173.5</f>
        <v>216.5</v>
      </c>
    </row>
    <row r="461" spans="1:7" ht="12.75">
      <c r="A461" s="136"/>
      <c r="B461" s="11"/>
      <c r="C461" s="11"/>
      <c r="D461" s="11"/>
      <c r="E461" s="11"/>
      <c r="F461" s="11"/>
      <c r="G461" s="151"/>
    </row>
    <row r="462" spans="1:7" s="219" customFormat="1" ht="47.25">
      <c r="A462" s="220" t="s">
        <v>251</v>
      </c>
      <c r="B462" s="221" t="s">
        <v>252</v>
      </c>
      <c r="C462" s="221"/>
      <c r="D462" s="225"/>
      <c r="E462" s="225"/>
      <c r="F462" s="225"/>
      <c r="G462" s="223">
        <f>G463</f>
        <v>9571.2</v>
      </c>
    </row>
    <row r="463" spans="1:7" s="229" customFormat="1" ht="45" customHeight="1">
      <c r="A463" s="185" t="s">
        <v>330</v>
      </c>
      <c r="B463" s="130" t="s">
        <v>252</v>
      </c>
      <c r="C463" s="130" t="s">
        <v>378</v>
      </c>
      <c r="D463" s="130" t="s">
        <v>381</v>
      </c>
      <c r="E463" s="184"/>
      <c r="F463" s="184"/>
      <c r="G463" s="131">
        <f>G464</f>
        <v>9571.2</v>
      </c>
    </row>
    <row r="464" spans="1:7" ht="38.25">
      <c r="A464" s="9" t="s">
        <v>109</v>
      </c>
      <c r="B464" s="7" t="s">
        <v>252</v>
      </c>
      <c r="C464" s="7" t="s">
        <v>378</v>
      </c>
      <c r="D464" s="7" t="s">
        <v>381</v>
      </c>
      <c r="E464" s="7" t="s">
        <v>396</v>
      </c>
      <c r="F464" s="7"/>
      <c r="G464" s="22">
        <f>G465+G468+G470</f>
        <v>9571.2</v>
      </c>
    </row>
    <row r="465" spans="1:7" ht="15" customHeight="1">
      <c r="A465" s="9" t="s">
        <v>110</v>
      </c>
      <c r="B465" s="133" t="s">
        <v>252</v>
      </c>
      <c r="C465" s="7" t="s">
        <v>378</v>
      </c>
      <c r="D465" s="7" t="s">
        <v>381</v>
      </c>
      <c r="E465" s="7" t="s">
        <v>398</v>
      </c>
      <c r="F465" s="7"/>
      <c r="G465" s="22">
        <f>G466+G467</f>
        <v>5274.8</v>
      </c>
    </row>
    <row r="466" spans="1:7" ht="34.5" customHeight="1">
      <c r="A466" s="10" t="s">
        <v>54</v>
      </c>
      <c r="B466" s="134" t="s">
        <v>252</v>
      </c>
      <c r="C466" s="11" t="s">
        <v>378</v>
      </c>
      <c r="D466" s="11" t="s">
        <v>381</v>
      </c>
      <c r="E466" s="11" t="s">
        <v>398</v>
      </c>
      <c r="F466" s="11" t="s">
        <v>55</v>
      </c>
      <c r="G466" s="23">
        <v>4628.6</v>
      </c>
    </row>
    <row r="467" spans="1:7" ht="13.5" customHeight="1">
      <c r="A467" s="170" t="s">
        <v>342</v>
      </c>
      <c r="B467" s="134" t="s">
        <v>252</v>
      </c>
      <c r="C467" s="11" t="s">
        <v>378</v>
      </c>
      <c r="D467" s="11" t="s">
        <v>381</v>
      </c>
      <c r="E467" s="11" t="s">
        <v>398</v>
      </c>
      <c r="F467" s="11" t="s">
        <v>343</v>
      </c>
      <c r="G467" s="23">
        <v>646.2</v>
      </c>
    </row>
    <row r="468" spans="1:7" ht="27" customHeight="1">
      <c r="A468" s="9" t="s">
        <v>715</v>
      </c>
      <c r="B468" s="133" t="s">
        <v>252</v>
      </c>
      <c r="C468" s="7" t="s">
        <v>378</v>
      </c>
      <c r="D468" s="7" t="s">
        <v>381</v>
      </c>
      <c r="E468" s="7" t="s">
        <v>716</v>
      </c>
      <c r="F468" s="11"/>
      <c r="G468" s="22">
        <f>G469</f>
        <v>2407</v>
      </c>
    </row>
    <row r="469" spans="1:7" ht="33.75">
      <c r="A469" s="10" t="s">
        <v>54</v>
      </c>
      <c r="B469" s="134" t="s">
        <v>252</v>
      </c>
      <c r="C469" s="11" t="s">
        <v>378</v>
      </c>
      <c r="D469" s="11" t="s">
        <v>381</v>
      </c>
      <c r="E469" s="11" t="s">
        <v>716</v>
      </c>
      <c r="F469" s="11" t="s">
        <v>55</v>
      </c>
      <c r="G469" s="23">
        <v>2407</v>
      </c>
    </row>
    <row r="470" spans="1:7" ht="14.25" customHeight="1">
      <c r="A470" s="9" t="s">
        <v>253</v>
      </c>
      <c r="B470" s="133" t="s">
        <v>252</v>
      </c>
      <c r="C470" s="7" t="s">
        <v>378</v>
      </c>
      <c r="D470" s="7" t="s">
        <v>381</v>
      </c>
      <c r="E470" s="7" t="s">
        <v>254</v>
      </c>
      <c r="F470" s="11"/>
      <c r="G470" s="22">
        <f>G471</f>
        <v>1889.4</v>
      </c>
    </row>
    <row r="471" spans="1:7" ht="34.5" thickBot="1">
      <c r="A471" s="152" t="s">
        <v>54</v>
      </c>
      <c r="B471" s="153" t="s">
        <v>252</v>
      </c>
      <c r="C471" s="154" t="s">
        <v>378</v>
      </c>
      <c r="D471" s="154" t="s">
        <v>381</v>
      </c>
      <c r="E471" s="154" t="s">
        <v>254</v>
      </c>
      <c r="F471" s="154" t="s">
        <v>55</v>
      </c>
      <c r="G471" s="47">
        <v>1889.4</v>
      </c>
    </row>
    <row r="472" ht="12.75">
      <c r="G472" s="203"/>
    </row>
    <row r="473" ht="12.75">
      <c r="G473" s="203"/>
    </row>
    <row r="474" ht="12.75">
      <c r="G474" s="203"/>
    </row>
    <row r="475" ht="12.75">
      <c r="G475" s="203"/>
    </row>
    <row r="476" ht="12.75">
      <c r="G476" s="203"/>
    </row>
    <row r="477" ht="12.75">
      <c r="G477" s="203"/>
    </row>
    <row r="478" ht="12.75">
      <c r="G478" s="203"/>
    </row>
    <row r="479" ht="12.75">
      <c r="G479" s="203"/>
    </row>
    <row r="480" ht="12.75">
      <c r="G480" s="203"/>
    </row>
    <row r="481" ht="12.75">
      <c r="G481" s="203"/>
    </row>
    <row r="482" ht="12.75">
      <c r="G482" s="203"/>
    </row>
    <row r="483" ht="12.75">
      <c r="G483" s="203"/>
    </row>
    <row r="484" ht="12.75">
      <c r="G484" s="203"/>
    </row>
    <row r="485" ht="12.75">
      <c r="G485" s="203"/>
    </row>
    <row r="486" ht="12.75">
      <c r="G486" s="203"/>
    </row>
    <row r="487" ht="12.75">
      <c r="G487" s="203"/>
    </row>
    <row r="488" ht="12.75">
      <c r="G488" s="203"/>
    </row>
    <row r="489" ht="12.75">
      <c r="G489" s="203"/>
    </row>
    <row r="490" ht="12.75">
      <c r="G490" s="203"/>
    </row>
    <row r="491" ht="12.75">
      <c r="G491" s="203"/>
    </row>
    <row r="492" ht="12.75">
      <c r="G492" s="203"/>
    </row>
    <row r="493" ht="12.75">
      <c r="G493" s="203"/>
    </row>
    <row r="494" ht="12.75">
      <c r="G494" s="203"/>
    </row>
    <row r="495" ht="12.75">
      <c r="G495" s="203"/>
    </row>
    <row r="496" ht="12.75">
      <c r="G496" s="203"/>
    </row>
    <row r="497" ht="12.75">
      <c r="G497" s="203"/>
    </row>
    <row r="498" ht="12.75">
      <c r="G498" s="203"/>
    </row>
    <row r="499" ht="12.75">
      <c r="G499" s="203"/>
    </row>
    <row r="500" ht="12.75">
      <c r="G500" s="203"/>
    </row>
    <row r="501" ht="12.75">
      <c r="G501" s="203"/>
    </row>
    <row r="502" ht="12.75">
      <c r="G502" s="203"/>
    </row>
    <row r="503" ht="12.75">
      <c r="G503" s="203"/>
    </row>
    <row r="504" ht="12.75">
      <c r="G504" s="203"/>
    </row>
    <row r="505" ht="12.75">
      <c r="G505" s="203"/>
    </row>
    <row r="506" ht="12.75">
      <c r="G506" s="203"/>
    </row>
    <row r="507" ht="12.75">
      <c r="G507" s="203"/>
    </row>
    <row r="508" ht="12.75">
      <c r="G508" s="203"/>
    </row>
    <row r="509" ht="12.75">
      <c r="G509" s="203"/>
    </row>
    <row r="510" ht="12.75">
      <c r="G510" s="203"/>
    </row>
    <row r="511" ht="12.75">
      <c r="G511" s="203"/>
    </row>
    <row r="512" ht="12.75">
      <c r="G512" s="203"/>
    </row>
    <row r="513" ht="12.75">
      <c r="G513" s="203"/>
    </row>
    <row r="514" ht="12.75">
      <c r="G514" s="203"/>
    </row>
    <row r="515" ht="12.75">
      <c r="G515" s="203"/>
    </row>
    <row r="516" ht="12.75">
      <c r="G516" s="203"/>
    </row>
    <row r="517" ht="12.75">
      <c r="G517" s="203"/>
    </row>
    <row r="518" ht="12.75">
      <c r="G518" s="203"/>
    </row>
    <row r="519" ht="12.75">
      <c r="G519" s="203"/>
    </row>
    <row r="520" ht="12.75">
      <c r="G520" s="203"/>
    </row>
    <row r="521" ht="12.75">
      <c r="G521" s="203"/>
    </row>
    <row r="522" ht="12.75">
      <c r="G522" s="203"/>
    </row>
    <row r="523" ht="12.75">
      <c r="G523" s="203"/>
    </row>
    <row r="524" ht="12.75">
      <c r="G524" s="203"/>
    </row>
    <row r="525" ht="12.75">
      <c r="G525" s="203"/>
    </row>
    <row r="526" ht="12.75">
      <c r="G526" s="203"/>
    </row>
    <row r="527" ht="12.75">
      <c r="G527" s="203"/>
    </row>
    <row r="528" ht="12.75">
      <c r="G528" s="203"/>
    </row>
    <row r="529" ht="12.75">
      <c r="G529" s="203"/>
    </row>
    <row r="530" ht="12.75">
      <c r="G530" s="203"/>
    </row>
    <row r="531" ht="12.75">
      <c r="G531" s="203"/>
    </row>
    <row r="532" ht="12.75">
      <c r="G532" s="203"/>
    </row>
    <row r="533" ht="12.75">
      <c r="G533" s="203"/>
    </row>
    <row r="534" ht="12.75">
      <c r="G534" s="203"/>
    </row>
    <row r="535" ht="12.75">
      <c r="G535" s="203"/>
    </row>
    <row r="536" ht="12.75">
      <c r="G536" s="203"/>
    </row>
    <row r="537" ht="12.75">
      <c r="G537" s="203"/>
    </row>
    <row r="538" ht="12.75">
      <c r="G538" s="203"/>
    </row>
    <row r="539" ht="12.75">
      <c r="G539" s="203"/>
    </row>
    <row r="540" ht="12.75">
      <c r="G540" s="203"/>
    </row>
    <row r="541" ht="12.75">
      <c r="G541" s="203"/>
    </row>
    <row r="542" ht="12.75">
      <c r="G542" s="203"/>
    </row>
    <row r="543" ht="12.75">
      <c r="G543" s="203"/>
    </row>
    <row r="544" ht="12.75">
      <c r="G544" s="203"/>
    </row>
    <row r="545" ht="12.75">
      <c r="G545" s="203"/>
    </row>
    <row r="546" ht="12.75">
      <c r="G546" s="203"/>
    </row>
    <row r="547" ht="12.75">
      <c r="G547" s="203"/>
    </row>
    <row r="548" ht="12.75">
      <c r="G548" s="203"/>
    </row>
    <row r="549" ht="12.75">
      <c r="G549" s="203"/>
    </row>
    <row r="550" ht="12.75">
      <c r="G550" s="203"/>
    </row>
    <row r="551" ht="12.75">
      <c r="G551" s="203"/>
    </row>
    <row r="552" ht="12.75">
      <c r="G552" s="203"/>
    </row>
    <row r="553" ht="12.75">
      <c r="G553" s="203"/>
    </row>
    <row r="554" ht="12.75">
      <c r="G554" s="203"/>
    </row>
    <row r="555" ht="12.75">
      <c r="G555" s="203"/>
    </row>
    <row r="556" ht="12.75">
      <c r="G556" s="203"/>
    </row>
    <row r="557" ht="12.75">
      <c r="G557" s="203"/>
    </row>
    <row r="558" ht="12.75">
      <c r="G558" s="203"/>
    </row>
    <row r="559" ht="12.75">
      <c r="G559" s="203"/>
    </row>
    <row r="560" ht="12.75">
      <c r="G560" s="203"/>
    </row>
    <row r="561" ht="12.75">
      <c r="G561" s="203"/>
    </row>
    <row r="562" ht="12.75">
      <c r="G562" s="203"/>
    </row>
    <row r="563" ht="12.75">
      <c r="G563" s="203"/>
    </row>
    <row r="564" ht="12.75">
      <c r="G564" s="203"/>
    </row>
    <row r="565" ht="12.75">
      <c r="G565" s="203"/>
    </row>
    <row r="566" ht="12.75">
      <c r="G566" s="203"/>
    </row>
    <row r="567" ht="12.75">
      <c r="G567" s="203"/>
    </row>
    <row r="568" ht="12.75">
      <c r="G568" s="203"/>
    </row>
    <row r="569" ht="12.75">
      <c r="G569" s="203"/>
    </row>
    <row r="570" ht="12.75">
      <c r="G570" s="203"/>
    </row>
    <row r="571" ht="12.75">
      <c r="G571" s="203"/>
    </row>
    <row r="572" ht="12.75">
      <c r="G572" s="203"/>
    </row>
    <row r="573" ht="12.75">
      <c r="G573" s="203"/>
    </row>
    <row r="574" ht="12.75">
      <c r="G574" s="203"/>
    </row>
    <row r="575" ht="12.75">
      <c r="G575" s="203"/>
    </row>
    <row r="576" ht="12.75">
      <c r="G576" s="203"/>
    </row>
    <row r="577" ht="12.75">
      <c r="G577" s="203"/>
    </row>
    <row r="578" ht="12.75">
      <c r="G578" s="203"/>
    </row>
    <row r="579" ht="12.75">
      <c r="G579" s="203"/>
    </row>
    <row r="580" ht="12.75">
      <c r="G580" s="203"/>
    </row>
    <row r="581" ht="12.75">
      <c r="G581" s="203"/>
    </row>
    <row r="582" ht="12.75">
      <c r="G582" s="203"/>
    </row>
    <row r="583" ht="12.75">
      <c r="G583" s="203"/>
    </row>
    <row r="584" ht="12.75">
      <c r="G584" s="203"/>
    </row>
    <row r="585" ht="12.75">
      <c r="G585" s="203"/>
    </row>
    <row r="586" ht="12.75">
      <c r="G586" s="203"/>
    </row>
    <row r="587" ht="12.75">
      <c r="G587" s="203"/>
    </row>
    <row r="588" ht="12.75">
      <c r="G588" s="203"/>
    </row>
    <row r="589" ht="12.75">
      <c r="G589" s="203"/>
    </row>
    <row r="590" ht="12.75">
      <c r="G590" s="203"/>
    </row>
    <row r="591" ht="12.75">
      <c r="G591" s="203"/>
    </row>
    <row r="592" ht="12.75">
      <c r="G592" s="203"/>
    </row>
    <row r="593" ht="12.75">
      <c r="G593" s="203"/>
    </row>
    <row r="594" ht="12.75">
      <c r="G594" s="203"/>
    </row>
    <row r="595" ht="12.75">
      <c r="G595" s="203"/>
    </row>
    <row r="596" ht="12.75">
      <c r="G596" s="203"/>
    </row>
    <row r="597" ht="12.75">
      <c r="G597" s="203"/>
    </row>
    <row r="598" ht="12.75">
      <c r="G598" s="203"/>
    </row>
    <row r="599" ht="12.75">
      <c r="G599" s="203"/>
    </row>
    <row r="600" ht="12.75">
      <c r="G600" s="203"/>
    </row>
    <row r="601" ht="12.75">
      <c r="G601" s="203"/>
    </row>
    <row r="602" ht="12.75">
      <c r="G602" s="203"/>
    </row>
    <row r="603" ht="12.75">
      <c r="G603" s="203"/>
    </row>
    <row r="604" ht="12.75">
      <c r="G604" s="203"/>
    </row>
    <row r="605" ht="12.75">
      <c r="G605" s="203"/>
    </row>
    <row r="606" ht="12.75">
      <c r="G606" s="203"/>
    </row>
    <row r="607" ht="12.75">
      <c r="G607" s="203"/>
    </row>
    <row r="608" ht="12.75">
      <c r="G608" s="203"/>
    </row>
  </sheetData>
  <sheetProtection/>
  <mergeCells count="5">
    <mergeCell ref="A6:G6"/>
    <mergeCell ref="E1:G1"/>
    <mergeCell ref="B2:G2"/>
    <mergeCell ref="B3:G3"/>
    <mergeCell ref="E4:G4"/>
  </mergeCells>
  <printOptions horizontalCentered="1"/>
  <pageMargins left="0.7874015748031497" right="0.3937007874015748" top="0.5905511811023623" bottom="0.5905511811023623" header="0" footer="0"/>
  <pageSetup fitToHeight="100" fitToWidth="1" horizontalDpi="600" verticalDpi="600" orientation="portrait" paperSize="9" scale="78" r:id="rId1"/>
  <rowBreaks count="9" manualBreakCount="9">
    <brk id="45" max="6" man="1"/>
    <brk id="81" max="6" man="1"/>
    <brk id="125" max="6" man="1"/>
    <brk id="182" max="6" man="1"/>
    <brk id="226" max="6" man="1"/>
    <brk id="279" max="6" man="1"/>
    <brk id="339" max="6" man="1"/>
    <brk id="424" max="6" man="1"/>
    <brk id="4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14"/>
    <pageSetUpPr fitToPage="1"/>
  </sheetPr>
  <dimension ref="A1:D47"/>
  <sheetViews>
    <sheetView workbookViewId="0" topLeftCell="A1">
      <selection activeCell="C4" sqref="C4:D4"/>
    </sheetView>
  </sheetViews>
  <sheetFormatPr defaultColWidth="9.140625" defaultRowHeight="12.75"/>
  <cols>
    <col min="1" max="1" width="51.421875" style="4" customWidth="1"/>
    <col min="2" max="2" width="9.140625" style="4" customWidth="1"/>
    <col min="3" max="3" width="10.28125" style="4" customWidth="1"/>
    <col min="4" max="4" width="14.140625" style="4" customWidth="1"/>
    <col min="5" max="5" width="12.140625" style="4" customWidth="1"/>
    <col min="6" max="16384" width="9.140625" style="4" customWidth="1"/>
  </cols>
  <sheetData>
    <row r="1" ht="12.75">
      <c r="D1" s="16" t="s">
        <v>267</v>
      </c>
    </row>
    <row r="2" spans="3:4" ht="12.75">
      <c r="C2" s="298" t="s">
        <v>706</v>
      </c>
      <c r="D2" s="299"/>
    </row>
    <row r="3" spans="3:4" ht="12.75">
      <c r="C3" s="298" t="s">
        <v>707</v>
      </c>
      <c r="D3" s="299"/>
    </row>
    <row r="4" spans="3:4" ht="12.75">
      <c r="C4" s="299" t="s">
        <v>346</v>
      </c>
      <c r="D4" s="300"/>
    </row>
    <row r="5" spans="3:4" ht="12.75">
      <c r="C5" s="16"/>
      <c r="D5" s="32"/>
    </row>
    <row r="6" spans="1:4" ht="15.75">
      <c r="A6" s="288" t="s">
        <v>294</v>
      </c>
      <c r="B6" s="289"/>
      <c r="C6" s="289"/>
      <c r="D6" s="289"/>
    </row>
    <row r="7" spans="1:4" ht="15.75" customHeight="1">
      <c r="A7" s="288" t="s">
        <v>140</v>
      </c>
      <c r="B7" s="289"/>
      <c r="C7" s="289"/>
      <c r="D7" s="289"/>
    </row>
    <row r="8" spans="1:4" ht="15.75" customHeight="1">
      <c r="A8" s="34"/>
      <c r="B8" s="32"/>
      <c r="C8" s="32"/>
      <c r="D8" s="32"/>
    </row>
    <row r="9" ht="13.5" thickBot="1">
      <c r="D9" s="16" t="s">
        <v>543</v>
      </c>
    </row>
    <row r="10" spans="1:4" ht="12.75">
      <c r="A10" s="306" t="s">
        <v>263</v>
      </c>
      <c r="B10" s="304" t="s">
        <v>371</v>
      </c>
      <c r="C10" s="304" t="s">
        <v>372</v>
      </c>
      <c r="D10" s="301" t="s">
        <v>646</v>
      </c>
    </row>
    <row r="11" spans="1:4" ht="15" customHeight="1">
      <c r="A11" s="307"/>
      <c r="B11" s="305"/>
      <c r="C11" s="305"/>
      <c r="D11" s="302"/>
    </row>
    <row r="12" spans="1:4" ht="9" customHeight="1" hidden="1" thickBot="1">
      <c r="A12" s="98"/>
      <c r="B12" s="96"/>
      <c r="C12" s="96"/>
      <c r="D12" s="99"/>
    </row>
    <row r="13" spans="1:4" s="180" customFormat="1" ht="15">
      <c r="A13" s="177" t="s">
        <v>373</v>
      </c>
      <c r="B13" s="178" t="s">
        <v>375</v>
      </c>
      <c r="C13" s="178" t="s">
        <v>376</v>
      </c>
      <c r="D13" s="181">
        <f>D14+D15+D16+D18+D20+D21+D19+D17</f>
        <v>229549.70000000004</v>
      </c>
    </row>
    <row r="14" spans="1:4" s="101" customFormat="1" ht="24">
      <c r="A14" s="160" t="s">
        <v>108</v>
      </c>
      <c r="B14" s="161" t="s">
        <v>375</v>
      </c>
      <c r="C14" s="161" t="s">
        <v>377</v>
      </c>
      <c r="D14" s="162">
        <v>4761.8</v>
      </c>
    </row>
    <row r="15" spans="1:4" s="101" customFormat="1" ht="36">
      <c r="A15" s="160" t="s">
        <v>181</v>
      </c>
      <c r="B15" s="161" t="s">
        <v>378</v>
      </c>
      <c r="C15" s="161" t="s">
        <v>379</v>
      </c>
      <c r="D15" s="162">
        <v>29765.9</v>
      </c>
    </row>
    <row r="16" spans="1:4" s="101" customFormat="1" ht="36">
      <c r="A16" s="160" t="s">
        <v>184</v>
      </c>
      <c r="B16" s="161" t="s">
        <v>378</v>
      </c>
      <c r="C16" s="161" t="s">
        <v>380</v>
      </c>
      <c r="D16" s="162">
        <v>131548.2</v>
      </c>
    </row>
    <row r="17" spans="1:4" s="101" customFormat="1" ht="12">
      <c r="A17" s="160" t="s">
        <v>474</v>
      </c>
      <c r="B17" s="161" t="s">
        <v>378</v>
      </c>
      <c r="C17" s="161" t="s">
        <v>86</v>
      </c>
      <c r="D17" s="162">
        <v>10.6</v>
      </c>
    </row>
    <row r="18" spans="1:4" s="101" customFormat="1" ht="24">
      <c r="A18" s="160" t="s">
        <v>330</v>
      </c>
      <c r="B18" s="161" t="s">
        <v>375</v>
      </c>
      <c r="C18" s="161" t="s">
        <v>381</v>
      </c>
      <c r="D18" s="162">
        <v>33530.1</v>
      </c>
    </row>
    <row r="19" spans="1:4" s="101" customFormat="1" ht="12">
      <c r="A19" s="160" t="s">
        <v>478</v>
      </c>
      <c r="B19" s="161" t="s">
        <v>375</v>
      </c>
      <c r="C19" s="161" t="s">
        <v>382</v>
      </c>
      <c r="D19" s="162">
        <v>4163.7</v>
      </c>
    </row>
    <row r="20" spans="1:4" s="101" customFormat="1" ht="12">
      <c r="A20" s="160" t="s">
        <v>699</v>
      </c>
      <c r="B20" s="161" t="s">
        <v>378</v>
      </c>
      <c r="C20" s="161" t="s">
        <v>390</v>
      </c>
      <c r="D20" s="162">
        <v>0</v>
      </c>
    </row>
    <row r="21" spans="1:4" s="101" customFormat="1" ht="12">
      <c r="A21" s="163" t="s">
        <v>384</v>
      </c>
      <c r="B21" s="161" t="s">
        <v>378</v>
      </c>
      <c r="C21" s="161" t="s">
        <v>146</v>
      </c>
      <c r="D21" s="162">
        <v>25769.4</v>
      </c>
    </row>
    <row r="22" spans="1:4" s="180" customFormat="1" ht="29.25">
      <c r="A22" s="177" t="s">
        <v>533</v>
      </c>
      <c r="B22" s="178" t="s">
        <v>379</v>
      </c>
      <c r="C22" s="178" t="s">
        <v>376</v>
      </c>
      <c r="D22" s="181">
        <f>D23+D24</f>
        <v>13330.7</v>
      </c>
    </row>
    <row r="23" spans="1:4" s="101" customFormat="1" ht="24">
      <c r="A23" s="163" t="s">
        <v>238</v>
      </c>
      <c r="B23" s="161" t="s">
        <v>379</v>
      </c>
      <c r="C23" s="161" t="s">
        <v>385</v>
      </c>
      <c r="D23" s="162">
        <v>12800.7</v>
      </c>
    </row>
    <row r="24" spans="1:4" s="101" customFormat="1" ht="24">
      <c r="A24" s="163" t="s">
        <v>493</v>
      </c>
      <c r="B24" s="161" t="s">
        <v>379</v>
      </c>
      <c r="C24" s="161" t="s">
        <v>494</v>
      </c>
      <c r="D24" s="162">
        <v>530</v>
      </c>
    </row>
    <row r="25" spans="1:4" s="180" customFormat="1" ht="15">
      <c r="A25" s="177" t="s">
        <v>387</v>
      </c>
      <c r="B25" s="178" t="s">
        <v>380</v>
      </c>
      <c r="C25" s="178" t="s">
        <v>376</v>
      </c>
      <c r="D25" s="181">
        <f>D28+D26+D27</f>
        <v>202396.7</v>
      </c>
    </row>
    <row r="26" spans="1:4" s="101" customFormat="1" ht="12" customHeight="1">
      <c r="A26" s="163" t="s">
        <v>239</v>
      </c>
      <c r="B26" s="161" t="s">
        <v>380</v>
      </c>
      <c r="C26" s="161" t="s">
        <v>388</v>
      </c>
      <c r="D26" s="162">
        <v>833.1</v>
      </c>
    </row>
    <row r="27" spans="1:4" s="101" customFormat="1" ht="12" customHeight="1">
      <c r="A27" s="163" t="s">
        <v>700</v>
      </c>
      <c r="B27" s="161" t="s">
        <v>380</v>
      </c>
      <c r="C27" s="161" t="s">
        <v>385</v>
      </c>
      <c r="D27" s="162">
        <v>147953.7</v>
      </c>
    </row>
    <row r="28" spans="1:4" s="101" customFormat="1" ht="12">
      <c r="A28" s="163" t="s">
        <v>389</v>
      </c>
      <c r="B28" s="161" t="s">
        <v>380</v>
      </c>
      <c r="C28" s="161" t="s">
        <v>383</v>
      </c>
      <c r="D28" s="162">
        <v>53609.9</v>
      </c>
    </row>
    <row r="29" spans="1:4" s="180" customFormat="1" ht="15">
      <c r="A29" s="177" t="s">
        <v>85</v>
      </c>
      <c r="B29" s="178" t="s">
        <v>86</v>
      </c>
      <c r="C29" s="178" t="s">
        <v>376</v>
      </c>
      <c r="D29" s="179">
        <f>D30+D31+D32+D33</f>
        <v>1220939.9</v>
      </c>
    </row>
    <row r="30" spans="1:4" s="101" customFormat="1" ht="12">
      <c r="A30" s="163" t="s">
        <v>87</v>
      </c>
      <c r="B30" s="161" t="s">
        <v>86</v>
      </c>
      <c r="C30" s="161" t="s">
        <v>378</v>
      </c>
      <c r="D30" s="164">
        <v>479501</v>
      </c>
    </row>
    <row r="31" spans="1:4" s="101" customFormat="1" ht="12">
      <c r="A31" s="163" t="s">
        <v>88</v>
      </c>
      <c r="B31" s="161" t="s">
        <v>86</v>
      </c>
      <c r="C31" s="161" t="s">
        <v>377</v>
      </c>
      <c r="D31" s="162">
        <v>517116.5</v>
      </c>
    </row>
    <row r="32" spans="1:4" s="101" customFormat="1" ht="12">
      <c r="A32" s="165" t="s">
        <v>701</v>
      </c>
      <c r="B32" s="161" t="s">
        <v>86</v>
      </c>
      <c r="C32" s="161" t="s">
        <v>379</v>
      </c>
      <c r="D32" s="162">
        <v>76910.9</v>
      </c>
    </row>
    <row r="33" spans="1:4" s="101" customFormat="1" ht="12">
      <c r="A33" s="165" t="s">
        <v>705</v>
      </c>
      <c r="B33" s="161" t="s">
        <v>86</v>
      </c>
      <c r="C33" s="161" t="s">
        <v>86</v>
      </c>
      <c r="D33" s="162">
        <v>147411.5</v>
      </c>
    </row>
    <row r="34" spans="1:4" s="180" customFormat="1" ht="15">
      <c r="A34" s="177" t="s">
        <v>89</v>
      </c>
      <c r="B34" s="178" t="s">
        <v>382</v>
      </c>
      <c r="C34" s="178" t="s">
        <v>376</v>
      </c>
      <c r="D34" s="181">
        <f>D35+D36+D37+D38</f>
        <v>1301864.5</v>
      </c>
    </row>
    <row r="35" spans="1:4" s="101" customFormat="1" ht="12">
      <c r="A35" s="163" t="s">
        <v>567</v>
      </c>
      <c r="B35" s="161" t="s">
        <v>382</v>
      </c>
      <c r="C35" s="161" t="s">
        <v>378</v>
      </c>
      <c r="D35" s="162">
        <v>482529.9</v>
      </c>
    </row>
    <row r="36" spans="1:4" s="101" customFormat="1" ht="12">
      <c r="A36" s="163" t="s">
        <v>568</v>
      </c>
      <c r="B36" s="161" t="s">
        <v>382</v>
      </c>
      <c r="C36" s="161" t="s">
        <v>377</v>
      </c>
      <c r="D36" s="162">
        <v>762659</v>
      </c>
    </row>
    <row r="37" spans="1:4" s="101" customFormat="1" ht="12">
      <c r="A37" s="163" t="s">
        <v>569</v>
      </c>
      <c r="B37" s="161" t="s">
        <v>382</v>
      </c>
      <c r="C37" s="161" t="s">
        <v>382</v>
      </c>
      <c r="D37" s="162">
        <v>15932.8</v>
      </c>
    </row>
    <row r="38" spans="1:4" s="101" customFormat="1" ht="12">
      <c r="A38" s="163" t="s">
        <v>570</v>
      </c>
      <c r="B38" s="161" t="s">
        <v>382</v>
      </c>
      <c r="C38" s="161" t="s">
        <v>385</v>
      </c>
      <c r="D38" s="162">
        <v>40742.8</v>
      </c>
    </row>
    <row r="39" spans="1:4" s="180" customFormat="1" ht="15">
      <c r="A39" s="177" t="s">
        <v>352</v>
      </c>
      <c r="B39" s="178" t="s">
        <v>388</v>
      </c>
      <c r="C39" s="178" t="s">
        <v>376</v>
      </c>
      <c r="D39" s="181">
        <f>D40</f>
        <v>99315.9</v>
      </c>
    </row>
    <row r="40" spans="1:4" s="101" customFormat="1" ht="12">
      <c r="A40" s="163" t="s">
        <v>571</v>
      </c>
      <c r="B40" s="161" t="s">
        <v>388</v>
      </c>
      <c r="C40" s="161" t="s">
        <v>378</v>
      </c>
      <c r="D40" s="162">
        <v>99315.9</v>
      </c>
    </row>
    <row r="41" spans="1:4" s="180" customFormat="1" ht="15">
      <c r="A41" s="177" t="s">
        <v>572</v>
      </c>
      <c r="B41" s="178" t="s">
        <v>386</v>
      </c>
      <c r="C41" s="178" t="s">
        <v>376</v>
      </c>
      <c r="D41" s="179">
        <f>D42+D43+D44</f>
        <v>85531.6</v>
      </c>
    </row>
    <row r="42" spans="1:4" s="101" customFormat="1" ht="12">
      <c r="A42" s="163" t="s">
        <v>573</v>
      </c>
      <c r="B42" s="161" t="s">
        <v>386</v>
      </c>
      <c r="C42" s="161" t="s">
        <v>378</v>
      </c>
      <c r="D42" s="164">
        <v>22835.7</v>
      </c>
    </row>
    <row r="43" spans="1:4" s="101" customFormat="1" ht="12">
      <c r="A43" s="163" t="s">
        <v>574</v>
      </c>
      <c r="B43" s="161" t="s">
        <v>386</v>
      </c>
      <c r="C43" s="161" t="s">
        <v>379</v>
      </c>
      <c r="D43" s="164">
        <v>55435.4</v>
      </c>
    </row>
    <row r="44" spans="1:4" s="101" customFormat="1" ht="12">
      <c r="A44" s="163" t="s">
        <v>704</v>
      </c>
      <c r="B44" s="161" t="s">
        <v>386</v>
      </c>
      <c r="C44" s="161" t="s">
        <v>380</v>
      </c>
      <c r="D44" s="162">
        <v>7260.5</v>
      </c>
    </row>
    <row r="45" spans="1:4" s="180" customFormat="1" ht="15">
      <c r="A45" s="177" t="s">
        <v>702</v>
      </c>
      <c r="B45" s="178" t="s">
        <v>390</v>
      </c>
      <c r="C45" s="178" t="s">
        <v>376</v>
      </c>
      <c r="D45" s="179">
        <f>D46</f>
        <v>4664.2</v>
      </c>
    </row>
    <row r="46" spans="1:4" s="101" customFormat="1" ht="12">
      <c r="A46" s="278" t="s">
        <v>261</v>
      </c>
      <c r="B46" s="279" t="s">
        <v>390</v>
      </c>
      <c r="C46" s="279" t="s">
        <v>378</v>
      </c>
      <c r="D46" s="280">
        <v>4664.2</v>
      </c>
    </row>
    <row r="47" spans="1:4" ht="15" thickBot="1">
      <c r="A47" s="281" t="s">
        <v>575</v>
      </c>
      <c r="B47" s="303"/>
      <c r="C47" s="303"/>
      <c r="D47" s="277">
        <f>D13+D22+D25+D29+D34+D39+D41+D45</f>
        <v>3157593.2</v>
      </c>
    </row>
  </sheetData>
  <mergeCells count="10">
    <mergeCell ref="B47:C47"/>
    <mergeCell ref="C10:C11"/>
    <mergeCell ref="B10:B11"/>
    <mergeCell ref="A10:A11"/>
    <mergeCell ref="C2:D2"/>
    <mergeCell ref="C3:D3"/>
    <mergeCell ref="C4:D4"/>
    <mergeCell ref="D10:D11"/>
    <mergeCell ref="A6:D6"/>
    <mergeCell ref="A7:D7"/>
  </mergeCells>
  <printOptions horizontalCentered="1"/>
  <pageMargins left="0.7874015748031497" right="0.3937007874015748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14"/>
    <pageSetUpPr fitToPage="1"/>
  </sheetPr>
  <dimension ref="A1:G22"/>
  <sheetViews>
    <sheetView workbookViewId="0" topLeftCell="A1">
      <selection activeCell="A37" sqref="A37"/>
    </sheetView>
  </sheetViews>
  <sheetFormatPr defaultColWidth="9.140625" defaultRowHeight="12.75"/>
  <cols>
    <col min="1" max="1" width="40.57421875" style="25" customWidth="1"/>
    <col min="2" max="2" width="28.8515625" style="29" customWidth="1"/>
    <col min="3" max="3" width="25.57421875" style="25" customWidth="1"/>
    <col min="4" max="4" width="12.00390625" style="25" customWidth="1"/>
    <col min="5" max="16384" width="9.140625" style="25" customWidth="1"/>
  </cols>
  <sheetData>
    <row r="1" ht="12.75">
      <c r="C1" s="16" t="s">
        <v>367</v>
      </c>
    </row>
    <row r="2" spans="2:3" ht="12.75">
      <c r="B2" s="298" t="s">
        <v>706</v>
      </c>
      <c r="C2" s="299"/>
    </row>
    <row r="3" spans="2:3" ht="12.75">
      <c r="B3" s="298" t="s">
        <v>707</v>
      </c>
      <c r="C3" s="299"/>
    </row>
    <row r="4" spans="2:3" ht="12.75">
      <c r="B4" s="299" t="s">
        <v>346</v>
      </c>
      <c r="C4" s="300"/>
    </row>
    <row r="5" spans="2:3" ht="12.75">
      <c r="B5" s="16"/>
      <c r="C5" s="32"/>
    </row>
    <row r="6" ht="12.75">
      <c r="C6" s="32"/>
    </row>
    <row r="7" spans="1:3" ht="33" customHeight="1">
      <c r="A7" s="312" t="s">
        <v>295</v>
      </c>
      <c r="B7" s="313"/>
      <c r="C7" s="313"/>
    </row>
    <row r="8" spans="1:3" ht="15" customHeight="1">
      <c r="A8" s="31"/>
      <c r="B8" s="36"/>
      <c r="C8" s="36"/>
    </row>
    <row r="9" spans="1:3" ht="12.75" customHeight="1" thickBot="1">
      <c r="A9" s="38"/>
      <c r="B9" s="38"/>
      <c r="C9" s="39" t="s">
        <v>366</v>
      </c>
    </row>
    <row r="10" spans="1:3" ht="18" customHeight="1">
      <c r="A10" s="308" t="s">
        <v>139</v>
      </c>
      <c r="B10" s="308" t="s">
        <v>368</v>
      </c>
      <c r="C10" s="310" t="s">
        <v>646</v>
      </c>
    </row>
    <row r="11" spans="1:3" ht="48" customHeight="1" thickBot="1">
      <c r="A11" s="309"/>
      <c r="B11" s="309"/>
      <c r="C11" s="311"/>
    </row>
    <row r="12" spans="1:4" ht="28.5">
      <c r="A12" s="252" t="s">
        <v>141</v>
      </c>
      <c r="B12" s="253" t="s">
        <v>142</v>
      </c>
      <c r="C12" s="254">
        <v>0</v>
      </c>
      <c r="D12" s="26"/>
    </row>
    <row r="13" spans="1:7" ht="42.75">
      <c r="A13" s="255" t="s">
        <v>297</v>
      </c>
      <c r="B13" s="256" t="s">
        <v>563</v>
      </c>
      <c r="C13" s="257">
        <v>-8000</v>
      </c>
      <c r="F13" s="26"/>
      <c r="G13" s="26"/>
    </row>
    <row r="14" spans="1:3" ht="28.5">
      <c r="A14" s="258" t="s">
        <v>301</v>
      </c>
      <c r="B14" s="256" t="s">
        <v>302</v>
      </c>
      <c r="C14" s="259">
        <v>124868.5</v>
      </c>
    </row>
    <row r="15" spans="1:4" s="28" customFormat="1" ht="15" thickBot="1">
      <c r="A15" s="260" t="s">
        <v>364</v>
      </c>
      <c r="B15" s="261"/>
      <c r="C15" s="262">
        <f>C13+C14+C12</f>
        <v>116868.5</v>
      </c>
      <c r="D15" s="27"/>
    </row>
    <row r="16" ht="14.25" customHeight="1"/>
    <row r="17" ht="14.25" customHeight="1">
      <c r="C17" s="26"/>
    </row>
    <row r="18" spans="1:3" s="4" customFormat="1" ht="14.25" customHeight="1">
      <c r="A18" s="14"/>
      <c r="B18" s="37"/>
      <c r="C18" s="37"/>
    </row>
    <row r="19" spans="1:2" s="4" customFormat="1" ht="14.25" customHeight="1">
      <c r="A19" s="14"/>
      <c r="B19" s="37"/>
    </row>
    <row r="20" spans="1:3" s="4" customFormat="1" ht="14.25" customHeight="1">
      <c r="A20" s="14"/>
      <c r="B20" s="37"/>
      <c r="C20" s="37"/>
    </row>
    <row r="21" spans="1:3" s="4" customFormat="1" ht="14.25" customHeight="1">
      <c r="A21" s="14"/>
      <c r="B21" s="37"/>
      <c r="C21" s="37"/>
    </row>
    <row r="22" spans="1:2" s="4" customFormat="1" ht="14.25" customHeight="1">
      <c r="A22" s="14"/>
      <c r="B22" s="37"/>
    </row>
    <row r="23" s="4" customFormat="1" ht="14.25" customHeight="1"/>
    <row r="24" s="4" customFormat="1" ht="12.75"/>
  </sheetData>
  <mergeCells count="7">
    <mergeCell ref="B2:C2"/>
    <mergeCell ref="B3:C3"/>
    <mergeCell ref="B4:C4"/>
    <mergeCell ref="A10:A11"/>
    <mergeCell ref="B10:B11"/>
    <mergeCell ref="C10:C11"/>
    <mergeCell ref="A7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14"/>
    <pageSetUpPr fitToPage="1"/>
  </sheetPr>
  <dimension ref="A1:C31"/>
  <sheetViews>
    <sheetView workbookViewId="0" topLeftCell="A16">
      <selection activeCell="C4" sqref="C4"/>
    </sheetView>
  </sheetViews>
  <sheetFormatPr defaultColWidth="9.140625" defaultRowHeight="12.75"/>
  <cols>
    <col min="1" max="1" width="40.57421875" style="25" customWidth="1"/>
    <col min="2" max="2" width="28.57421875" style="29" customWidth="1"/>
    <col min="3" max="3" width="25.57421875" style="25" customWidth="1"/>
    <col min="4" max="16384" width="9.140625" style="25" customWidth="1"/>
  </cols>
  <sheetData>
    <row r="1" ht="12.75">
      <c r="C1" s="16" t="s">
        <v>365</v>
      </c>
    </row>
    <row r="2" ht="12.75">
      <c r="C2" s="3" t="s">
        <v>706</v>
      </c>
    </row>
    <row r="3" ht="12.75">
      <c r="C3" s="3" t="s">
        <v>707</v>
      </c>
    </row>
    <row r="4" ht="12.75">
      <c r="C4" s="15" t="s">
        <v>346</v>
      </c>
    </row>
    <row r="5" ht="12.75">
      <c r="C5" s="16"/>
    </row>
    <row r="6" ht="12.75">
      <c r="C6" s="32"/>
    </row>
    <row r="7" spans="1:3" ht="61.5" customHeight="1">
      <c r="A7" s="312" t="s">
        <v>296</v>
      </c>
      <c r="B7" s="313"/>
      <c r="C7" s="313"/>
    </row>
    <row r="8" spans="1:3" ht="15" customHeight="1">
      <c r="A8" s="31"/>
      <c r="B8" s="36"/>
      <c r="C8" s="36"/>
    </row>
    <row r="9" spans="1:3" ht="12.75" customHeight="1" thickBot="1">
      <c r="A9" s="38"/>
      <c r="B9" s="38"/>
      <c r="C9" s="39" t="s">
        <v>366</v>
      </c>
    </row>
    <row r="10" spans="1:3" ht="78.75" customHeight="1" thickBot="1">
      <c r="A10" s="242" t="s">
        <v>139</v>
      </c>
      <c r="B10" s="242" t="s">
        <v>269</v>
      </c>
      <c r="C10" s="243" t="s">
        <v>646</v>
      </c>
    </row>
    <row r="11" spans="1:3" ht="28.5">
      <c r="A11" s="263" t="s">
        <v>141</v>
      </c>
      <c r="B11" s="264" t="s">
        <v>142</v>
      </c>
      <c r="C11" s="265">
        <f>C12-C14</f>
        <v>0</v>
      </c>
    </row>
    <row r="12" spans="1:3" s="74" customFormat="1" ht="24">
      <c r="A12" s="189" t="s">
        <v>143</v>
      </c>
      <c r="B12" s="166" t="s">
        <v>144</v>
      </c>
      <c r="C12" s="190">
        <f>C13</f>
        <v>0</v>
      </c>
    </row>
    <row r="13" spans="1:3" s="4" customFormat="1" ht="36">
      <c r="A13" s="189" t="s">
        <v>270</v>
      </c>
      <c r="B13" s="166" t="s">
        <v>145</v>
      </c>
      <c r="C13" s="190">
        <v>0</v>
      </c>
    </row>
    <row r="14" spans="1:3" s="4" customFormat="1" ht="24">
      <c r="A14" s="189" t="s">
        <v>271</v>
      </c>
      <c r="B14" s="166" t="s">
        <v>299</v>
      </c>
      <c r="C14" s="190">
        <f>C15</f>
        <v>0</v>
      </c>
    </row>
    <row r="15" spans="1:3" s="101" customFormat="1" ht="36">
      <c r="A15" s="189" t="s">
        <v>272</v>
      </c>
      <c r="B15" s="166" t="s">
        <v>300</v>
      </c>
      <c r="C15" s="190">
        <v>0</v>
      </c>
    </row>
    <row r="16" spans="1:3" s="4" customFormat="1" ht="42.75">
      <c r="A16" s="266" t="s">
        <v>297</v>
      </c>
      <c r="B16" s="267" t="s">
        <v>563</v>
      </c>
      <c r="C16" s="268">
        <f>C18-C20</f>
        <v>-8000</v>
      </c>
    </row>
    <row r="17" spans="1:3" s="4" customFormat="1" ht="38.25">
      <c r="A17" s="148" t="s">
        <v>285</v>
      </c>
      <c r="B17" s="282" t="s">
        <v>286</v>
      </c>
      <c r="C17" s="283">
        <f>C18</f>
        <v>0</v>
      </c>
    </row>
    <row r="18" spans="1:3" s="102" customFormat="1" ht="36">
      <c r="A18" s="191" t="s">
        <v>273</v>
      </c>
      <c r="B18" s="167" t="s">
        <v>274</v>
      </c>
      <c r="C18" s="192">
        <f>C19</f>
        <v>0</v>
      </c>
    </row>
    <row r="19" spans="1:3" ht="40.5" customHeight="1">
      <c r="A19" s="191" t="s">
        <v>275</v>
      </c>
      <c r="B19" s="167" t="s">
        <v>276</v>
      </c>
      <c r="C19" s="192">
        <v>0</v>
      </c>
    </row>
    <row r="20" spans="1:3" ht="36">
      <c r="A20" s="191" t="s">
        <v>632</v>
      </c>
      <c r="B20" s="167" t="s">
        <v>633</v>
      </c>
      <c r="C20" s="192">
        <f>C21</f>
        <v>8000</v>
      </c>
    </row>
    <row r="21" spans="1:3" ht="36">
      <c r="A21" s="191" t="s">
        <v>277</v>
      </c>
      <c r="B21" s="167" t="s">
        <v>634</v>
      </c>
      <c r="C21" s="192">
        <v>8000</v>
      </c>
    </row>
    <row r="22" spans="1:3" ht="28.5">
      <c r="A22" s="269" t="s">
        <v>278</v>
      </c>
      <c r="B22" s="267" t="s">
        <v>302</v>
      </c>
      <c r="C22" s="268">
        <f>C27-C23</f>
        <v>124868.5</v>
      </c>
    </row>
    <row r="23" spans="1:3" ht="12.75">
      <c r="A23" s="193" t="s">
        <v>303</v>
      </c>
      <c r="B23" s="168" t="s">
        <v>304</v>
      </c>
      <c r="C23" s="194">
        <f>C24</f>
        <v>3040724.7</v>
      </c>
    </row>
    <row r="24" spans="1:3" ht="12.75">
      <c r="A24" s="193" t="s">
        <v>305</v>
      </c>
      <c r="B24" s="168" t="s">
        <v>306</v>
      </c>
      <c r="C24" s="194">
        <f>C25</f>
        <v>3040724.7</v>
      </c>
    </row>
    <row r="25" spans="1:3" ht="24">
      <c r="A25" s="193" t="s">
        <v>307</v>
      </c>
      <c r="B25" s="168" t="s">
        <v>308</v>
      </c>
      <c r="C25" s="192">
        <f>C26</f>
        <v>3040724.7</v>
      </c>
    </row>
    <row r="26" spans="1:3" ht="24">
      <c r="A26" s="193" t="s">
        <v>279</v>
      </c>
      <c r="B26" s="168" t="s">
        <v>309</v>
      </c>
      <c r="C26" s="192">
        <v>3040724.7</v>
      </c>
    </row>
    <row r="27" spans="1:3" ht="12.75">
      <c r="A27" s="193" t="s">
        <v>310</v>
      </c>
      <c r="B27" s="168" t="s">
        <v>311</v>
      </c>
      <c r="C27" s="192">
        <f>C28</f>
        <v>3165593.2</v>
      </c>
    </row>
    <row r="28" spans="1:3" ht="12.75">
      <c r="A28" s="193" t="s">
        <v>312</v>
      </c>
      <c r="B28" s="168" t="s">
        <v>313</v>
      </c>
      <c r="C28" s="192">
        <f>C29</f>
        <v>3165593.2</v>
      </c>
    </row>
    <row r="29" spans="1:3" ht="24">
      <c r="A29" s="193" t="s">
        <v>314</v>
      </c>
      <c r="B29" s="168" t="s">
        <v>315</v>
      </c>
      <c r="C29" s="192">
        <f>C30</f>
        <v>3165593.2</v>
      </c>
    </row>
    <row r="30" spans="1:3" ht="24">
      <c r="A30" s="193" t="s">
        <v>280</v>
      </c>
      <c r="B30" s="168" t="s">
        <v>113</v>
      </c>
      <c r="C30" s="192">
        <v>3165593.2</v>
      </c>
    </row>
    <row r="31" spans="1:3" ht="15" thickBot="1">
      <c r="A31" s="270" t="s">
        <v>364</v>
      </c>
      <c r="B31" s="271"/>
      <c r="C31" s="272">
        <f>C11+C16+C22</f>
        <v>116868.5</v>
      </c>
    </row>
  </sheetData>
  <mergeCells count="1">
    <mergeCell ref="A7:C7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2015-03-17T13:34:33Z</cp:lastPrinted>
  <dcterms:created xsi:type="dcterms:W3CDTF">1996-10-08T23:32:33Z</dcterms:created>
  <dcterms:modified xsi:type="dcterms:W3CDTF">2015-06-15T13:37:30Z</dcterms:modified>
  <cp:category/>
  <cp:version/>
  <cp:contentType/>
  <cp:contentStatus/>
</cp:coreProperties>
</file>