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20" windowWidth="24675" windowHeight="11280"/>
  </bookViews>
  <sheets>
    <sheet name="Свод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0">Свод!$A$1:$L$52</definedName>
  </definedNames>
  <calcPr calcId="125725"/>
</workbook>
</file>

<file path=xl/calcChain.xml><?xml version="1.0" encoding="utf-8"?>
<calcChain xmlns="http://schemas.openxmlformats.org/spreadsheetml/2006/main">
  <c r="L43" i="1"/>
  <c r="K43"/>
  <c r="J43"/>
  <c r="I43"/>
  <c r="H43"/>
  <c r="G43"/>
  <c r="F43"/>
  <c r="E43"/>
  <c r="D43"/>
  <c r="C43"/>
  <c r="L42"/>
  <c r="K42"/>
  <c r="J42"/>
  <c r="I42"/>
  <c r="H42"/>
  <c r="G42"/>
  <c r="E42"/>
  <c r="D42"/>
  <c r="C42"/>
  <c r="L41"/>
  <c r="K41"/>
  <c r="J41"/>
  <c r="I41"/>
  <c r="H41"/>
  <c r="G41"/>
  <c r="F41"/>
  <c r="D41"/>
  <c r="C41"/>
  <c r="G40"/>
  <c r="F40"/>
  <c r="E40"/>
  <c r="C40"/>
  <c r="L39"/>
  <c r="K39"/>
  <c r="J39"/>
  <c r="I39"/>
  <c r="H39"/>
  <c r="G39"/>
  <c r="F39"/>
  <c r="C39"/>
  <c r="L38"/>
  <c r="K38"/>
  <c r="J38"/>
  <c r="I38"/>
  <c r="H38"/>
  <c r="G38"/>
  <c r="F38"/>
  <c r="E38"/>
  <c r="D38"/>
  <c r="C38"/>
  <c r="E33"/>
  <c r="B33"/>
  <c r="G32"/>
  <c r="E32"/>
  <c r="D32"/>
  <c r="E30"/>
  <c r="D30"/>
  <c r="C30"/>
  <c r="F27"/>
  <c r="E27"/>
  <c r="E25" s="1"/>
  <c r="D27"/>
  <c r="C27"/>
  <c r="E26"/>
  <c r="D26"/>
  <c r="C26"/>
  <c r="L24"/>
  <c r="K24"/>
  <c r="J24"/>
  <c r="I24"/>
  <c r="H24"/>
  <c r="G24"/>
  <c r="D24"/>
  <c r="C24"/>
  <c r="L23"/>
  <c r="K23"/>
  <c r="J23"/>
  <c r="I23"/>
  <c r="H23"/>
  <c r="G23"/>
  <c r="F23"/>
  <c r="F42" s="1"/>
  <c r="E23"/>
  <c r="D23"/>
  <c r="C23"/>
  <c r="L22"/>
  <c r="K22"/>
  <c r="J22"/>
  <c r="I22"/>
  <c r="H22"/>
  <c r="G22"/>
  <c r="F22"/>
  <c r="D22"/>
  <c r="C22"/>
  <c r="G21"/>
  <c r="D21"/>
  <c r="D40" s="1"/>
  <c r="C21"/>
  <c r="L20"/>
  <c r="K20"/>
  <c r="J20"/>
  <c r="I20"/>
  <c r="H20"/>
  <c r="G20"/>
  <c r="D20"/>
  <c r="D39" s="1"/>
  <c r="C20"/>
  <c r="L19"/>
  <c r="K19"/>
  <c r="J19"/>
  <c r="I19"/>
  <c r="H19"/>
  <c r="G19"/>
  <c r="E19"/>
  <c r="D19"/>
  <c r="L18"/>
  <c r="L37" s="1"/>
  <c r="K18"/>
  <c r="K37" s="1"/>
  <c r="J18"/>
  <c r="J37" s="1"/>
  <c r="I18"/>
  <c r="I37" s="1"/>
  <c r="L17"/>
  <c r="L36" s="1"/>
  <c r="K17"/>
  <c r="K36" s="1"/>
  <c r="J17"/>
  <c r="J36" s="1"/>
  <c r="I17"/>
  <c r="I36" s="1"/>
  <c r="H17"/>
  <c r="H36" s="1"/>
  <c r="G17"/>
  <c r="L16"/>
  <c r="L35" s="1"/>
  <c r="K16"/>
  <c r="K35" s="1"/>
  <c r="J16"/>
  <c r="J35" s="1"/>
  <c r="I16"/>
  <c r="I35" s="1"/>
  <c r="H16"/>
  <c r="H35" s="1"/>
  <c r="G16"/>
  <c r="G35" s="1"/>
  <c r="F16"/>
  <c r="F35" s="1"/>
  <c r="L15"/>
  <c r="K15"/>
  <c r="K34" s="1"/>
  <c r="L34" s="1"/>
  <c r="J15"/>
  <c r="J34" s="1"/>
  <c r="I15"/>
  <c r="I34" s="1"/>
  <c r="H15"/>
  <c r="H34" s="1"/>
  <c r="G15"/>
  <c r="G34" s="1"/>
  <c r="F15"/>
  <c r="F34" s="1"/>
  <c r="E15"/>
  <c r="L14"/>
  <c r="L33" s="1"/>
  <c r="K14"/>
  <c r="K33" s="1"/>
  <c r="J14"/>
  <c r="J33" s="1"/>
  <c r="I14"/>
  <c r="I33" s="1"/>
  <c r="H14"/>
  <c r="H33" s="1"/>
  <c r="G14"/>
  <c r="G33" s="1"/>
  <c r="F14"/>
  <c r="F33" s="1"/>
  <c r="E14"/>
  <c r="L13"/>
  <c r="L32" s="1"/>
  <c r="K13"/>
  <c r="K32" s="1"/>
  <c r="J13"/>
  <c r="J32" s="1"/>
  <c r="I13"/>
  <c r="I32" s="1"/>
  <c r="H13"/>
  <c r="H32" s="1"/>
  <c r="G13"/>
  <c r="F13"/>
  <c r="F32" s="1"/>
  <c r="E13"/>
  <c r="D13"/>
  <c r="L12"/>
  <c r="L31" s="1"/>
  <c r="K12"/>
  <c r="K31" s="1"/>
  <c r="J12"/>
  <c r="J31" s="1"/>
  <c r="I12"/>
  <c r="I31" s="1"/>
  <c r="H12"/>
  <c r="H31" s="1"/>
  <c r="L11"/>
  <c r="L30" s="1"/>
  <c r="K11"/>
  <c r="K30" s="1"/>
  <c r="J11"/>
  <c r="J30" s="1"/>
  <c r="I11"/>
  <c r="I30" s="1"/>
  <c r="H11"/>
  <c r="H30" s="1"/>
  <c r="G11"/>
  <c r="G30" s="1"/>
  <c r="F11"/>
  <c r="F30" s="1"/>
  <c r="E11"/>
  <c r="D11"/>
  <c r="L10"/>
  <c r="L29" s="1"/>
  <c r="K10"/>
  <c r="K29" s="1"/>
  <c r="J10"/>
  <c r="J29" s="1"/>
  <c r="I10"/>
  <c r="I29" s="1"/>
  <c r="H10"/>
  <c r="H29" s="1"/>
  <c r="G10"/>
  <c r="G29" s="1"/>
  <c r="F10"/>
  <c r="F29" s="1"/>
  <c r="L9"/>
  <c r="L28" s="1"/>
  <c r="K9"/>
  <c r="K28" s="1"/>
  <c r="J9"/>
  <c r="J28" s="1"/>
  <c r="I9"/>
  <c r="I28" s="1"/>
  <c r="H9"/>
  <c r="H28" s="1"/>
  <c r="G9"/>
  <c r="G28" s="1"/>
  <c r="F9"/>
  <c r="F28" s="1"/>
  <c r="E9"/>
  <c r="L8"/>
  <c r="L27" s="1"/>
  <c r="K8"/>
  <c r="K27" s="1"/>
  <c r="J8"/>
  <c r="J27" s="1"/>
  <c r="I8"/>
  <c r="I27" s="1"/>
  <c r="H8"/>
  <c r="H27" s="1"/>
  <c r="G8"/>
  <c r="G27" s="1"/>
  <c r="F8"/>
  <c r="E8"/>
  <c r="D8"/>
  <c r="C8"/>
  <c r="L7"/>
  <c r="L26" s="1"/>
  <c r="K7"/>
  <c r="K26" s="1"/>
  <c r="J7"/>
  <c r="J26" s="1"/>
  <c r="I7"/>
  <c r="I26" s="1"/>
  <c r="H7"/>
  <c r="H26" s="1"/>
  <c r="G7"/>
  <c r="G26" s="1"/>
  <c r="F7"/>
  <c r="F26" s="1"/>
  <c r="E7"/>
  <c r="D7"/>
  <c r="C7"/>
  <c r="J6"/>
  <c r="F6" l="1"/>
  <c r="C25"/>
  <c r="H25"/>
  <c r="L25"/>
  <c r="D6"/>
  <c r="C6"/>
  <c r="E6"/>
  <c r="F25"/>
  <c r="I25"/>
  <c r="G25"/>
  <c r="K25"/>
  <c r="J25"/>
  <c r="D25"/>
  <c r="I6"/>
  <c r="H6"/>
  <c r="L6"/>
  <c r="G6"/>
  <c r="K6"/>
</calcChain>
</file>

<file path=xl/sharedStrings.xml><?xml version="1.0" encoding="utf-8"?>
<sst xmlns="http://schemas.openxmlformats.org/spreadsheetml/2006/main" count="117" uniqueCount="49">
  <si>
    <t>Информация о задолженности населения за жилищно-коммунальные услуги перед УО и ТСЖ</t>
  </si>
  <si>
    <t>№ п/п</t>
  </si>
  <si>
    <t xml:space="preserve">Показатель </t>
  </si>
  <si>
    <t>По состоянию на 01.01.2013</t>
  </si>
  <si>
    <t>По состоянию на 01.01.2014</t>
  </si>
  <si>
    <t>По состоянию на 01.01.2015</t>
  </si>
  <si>
    <t>По состоянию на 01.01.2016</t>
  </si>
  <si>
    <t>По состоянию на 01.01.2017</t>
  </si>
  <si>
    <t>По состоянию на 01.01.2018</t>
  </si>
  <si>
    <t>По состоянию на 01.02.2018</t>
  </si>
  <si>
    <t>По состоянию на 01.03.2018</t>
  </si>
  <si>
    <t>По состоянию на 01.04.2018</t>
  </si>
  <si>
    <t>По состоянию на 01.05.2018</t>
  </si>
  <si>
    <t>1.</t>
  </si>
  <si>
    <r>
      <t xml:space="preserve">Количество жителей в МО, тыс.чел. </t>
    </r>
    <r>
      <rPr>
        <b/>
        <sz val="11"/>
        <rFont val="Times New Roman"/>
        <family val="1"/>
        <charset val="204"/>
      </rPr>
      <t>1)</t>
    </r>
  </si>
  <si>
    <t>2.</t>
  </si>
  <si>
    <t>Количество семей, получающих субсидии на оплату ЖКУ</t>
  </si>
  <si>
    <t>3.</t>
  </si>
  <si>
    <t>Сумма задолженности населения за ЖКУ, тыс.руб., в т.ч.:</t>
  </si>
  <si>
    <t>ООО "Коми-Сервис"</t>
  </si>
  <si>
    <t xml:space="preserve">ТСЖ "Дворянское гнездо" </t>
  </si>
  <si>
    <t>ООО "Базис"</t>
  </si>
  <si>
    <t>-</t>
  </si>
  <si>
    <t>ООО "Ненецкая УК"</t>
  </si>
  <si>
    <t>ООО "УК "Нарьян-Марстрой"</t>
  </si>
  <si>
    <t xml:space="preserve">ООО УК "Уютный дом" </t>
  </si>
  <si>
    <t>Нарьян-Марское МУ ПОК и ТС</t>
  </si>
  <si>
    <t>ООО УК "ПОК и ТС"</t>
  </si>
  <si>
    <r>
      <t xml:space="preserve">ООО "УК Служба заказчика"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7)</t>
    </r>
  </si>
  <si>
    <t>ООО "Наш дом"</t>
  </si>
  <si>
    <t xml:space="preserve">ООО "Аврора" </t>
  </si>
  <si>
    <t xml:space="preserve"> -</t>
  </si>
  <si>
    <t>ООО "Содружество"</t>
  </si>
  <si>
    <t>ТСЖ "Комфорт"</t>
  </si>
  <si>
    <r>
      <t xml:space="preserve">ООО "Управляющая компания "Чистое подворье" </t>
    </r>
    <r>
      <rPr>
        <b/>
        <sz val="11"/>
        <rFont val="Times New Roman"/>
        <family val="1"/>
        <charset val="204"/>
      </rPr>
      <t>2)</t>
    </r>
  </si>
  <si>
    <r>
      <t xml:space="preserve">ТСЖ "Служба заказчика"  </t>
    </r>
    <r>
      <rPr>
        <b/>
        <sz val="11"/>
        <rFont val="Times New Roman"/>
        <family val="1"/>
      </rPr>
      <t>3)</t>
    </r>
  </si>
  <si>
    <r>
      <t>ООО "Служба заказчика"</t>
    </r>
    <r>
      <rPr>
        <b/>
        <sz val="11"/>
        <rFont val="Times New Roman"/>
        <family val="1"/>
        <charset val="204"/>
      </rPr>
      <t xml:space="preserve"> 4)</t>
    </r>
  </si>
  <si>
    <r>
      <t>ООО "Базис-Сервис"</t>
    </r>
    <r>
      <rPr>
        <b/>
        <sz val="11"/>
        <rFont val="Times New Roman"/>
        <family val="1"/>
        <charset val="204"/>
      </rPr>
      <t xml:space="preserve"> 5)</t>
    </r>
  </si>
  <si>
    <r>
      <t xml:space="preserve">ОАО "Нарьян-Марстрой" </t>
    </r>
    <r>
      <rPr>
        <b/>
        <sz val="11"/>
        <rFont val="Times New Roman"/>
        <family val="1"/>
        <charset val="204"/>
      </rPr>
      <t>6)</t>
    </r>
  </si>
  <si>
    <t>4.</t>
  </si>
  <si>
    <t>Сумма просроченной задолженности населения за ЖКУ, тыс.руб., в т.ч.:</t>
  </si>
  <si>
    <r>
      <t xml:space="preserve">ООО "УК Служба заказчика"  </t>
    </r>
    <r>
      <rPr>
        <b/>
        <sz val="11"/>
        <rFont val="Times New Roman"/>
        <family val="1"/>
        <charset val="204"/>
      </rPr>
      <t>7)</t>
    </r>
  </si>
  <si>
    <t>1) - предварительные данные о численности населения (на основании динамики прошлых лет)</t>
  </si>
  <si>
    <t>2) - организация признана банкротом и ликвидирована (21.03.2016)</t>
  </si>
  <si>
    <t>3) -организация признана банкротом и ликвидирована (25.08.2017)</t>
  </si>
  <si>
    <t>4)- Данные взяты по состоянию на 01.09.2014 в связи с отсутствием информации от организации</t>
  </si>
  <si>
    <t>5) - Данные  взяты по состоянию на 01.01.2015 в связи с отсутствием иформации от организации</t>
  </si>
  <si>
    <t>6) - Данные взяты по состоянию на 01.03.2015 в связи с отсутствием информации от организации</t>
  </si>
  <si>
    <t>7) - Данные взяты по состоянию на 01.04.2018 в связи с отсутствием информации от организации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</si>
</sst>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name val="Times New Roman"/>
      <family val="1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2" fontId="2" fillId="0" borderId="0" xfId="0" applyNumberFormat="1" applyFont="1" applyAlignment="1">
      <alignment horizontal="center"/>
    </xf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7" fillId="0" borderId="1" xfId="0" quotePrefix="1" applyNumberFormat="1" applyFont="1" applyFill="1" applyBorder="1" applyAlignment="1">
      <alignment horizontal="center" vertical="center"/>
    </xf>
    <xf numFmtId="4" fontId="7" fillId="0" borderId="1" xfId="0" quotePrefix="1" applyNumberFormat="1" applyFont="1" applyFill="1" applyBorder="1" applyAlignment="1" applyProtection="1">
      <alignment horizontal="center" vertical="center"/>
      <protection hidden="1"/>
    </xf>
    <xf numFmtId="4" fontId="7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7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4" fontId="7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1" applyAlignment="1" applyProtection="1">
      <alignment horizontal="justify"/>
    </xf>
    <xf numFmtId="0" fontId="0" fillId="0" borderId="0" xfId="0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0;&#1086;&#1084;&#1080;-&#1057;&#1077;&#1088;&#1074;&#1080;&#1089;%20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5\%23&#1086;&#1090;&#1095;&#1077;&#1090;%202015%20&#1080;&#1089;&#1087;&#1088;&#1072;&#1074;&#1083;&#1077;&#1085;&#1085;&#1099;&#1081;%20&#1072;&#1087;&#1088;.%20&#1055;&#1054;&#1050;%20&#1056;&#1040;&#1041;&#1054;&#1063;&#1048;&#1049;%20&#1054;&#1058;&#1063;&#1045;&#1058;%20+%20&#1054;&#1054;&#1054;%20&#1059;&#1050;%20&#1057;&#1047;+&#1054;&#1054;&#1054;%20&#1059;&#1050;%20&#1055;&#1054;&#10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5;&#1086;&#1082;%20&#1080;%20&#1058;&#1057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6\%23&#1086;&#1090;&#1095;&#1077;&#1090;%20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%23&#1086;&#1090;&#1095;&#1077;&#1090;%20201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50;&#1086;&#1084;&#1092;&#1086;&#1088;&#1090;%20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6\&#1086;&#1087;&#1091;&#1073;&#1083;&#1080;&#1082;&#1086;&#1074;&#1072;&#1085;&#1080;&#1077;%20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63;&#1080;&#1089;&#1090;&#1086;&#1077;%20&#1087;&#1086;&#1076;&#1074;&#1086;&#1088;&#1100;&#1077;%20201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63;&#1080;&#1089;&#1090;&#1086;&#1077;%20&#1087;&#1086;&#1076;&#1074;&#1086;&#1088;&#1100;&#1077;%20201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57;&#1083;&#1091;&#1078;&#1073;&#1072;%20&#1079;&#1072;&#1082;&#1072;&#1079;&#1095;&#1080;&#1082;&#1072;%202012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57;&#1083;&#1091;&#1078;&#1073;&#1072;%20&#1079;&#1072;&#1082;&#1072;&#1079;&#1095;&#1080;&#1082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0;&#1086;&#1084;&#1080;-&#1057;&#1077;&#1088;&#1074;&#1080;&#1089;%20201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7;&#1083;&#1091;&#1078;&#1073;&#1072;%20&#1079;&#1072;&#1082;&#1072;&#1079;&#1095;&#1080;&#1082;&#1072;%202012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7;&#1083;&#1091;&#1078;&#1073;&#1072;%20&#1079;&#1072;&#1082;&#1072;&#1079;&#1095;&#1080;&#1082;&#1072;%20201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7\%23&#1086;&#1090;&#1095;&#1077;&#1090;%20201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41;&#1072;&#1079;&#1080;&#1089;-&#1057;&#1077;&#1088;&#1074;&#1080;&#1089;%20201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41;&#1072;&#1079;&#1080;&#1089;-&#1057;&#1077;&#1088;&#1074;&#1080;&#1089;%20201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40;&#1054;%20&#1053;&#1072;&#1088;&#1100;&#1103;&#1085;-&#1052;&#1072;&#1088;&#1089;&#1090;&#1088;&#1086;&#1081;%20201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40;&#1054;%20&#1053;&#1072;&#1088;&#1100;&#1103;&#1085;-&#1052;&#1072;&#1088;&#1089;&#1090;&#1088;&#1086;&#1081;%20201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4;&#1054;&#1054;%20&#1059;&#1050;%20&#1053;&#1072;&#1088;&#1100;&#1103;&#1085;-&#1052;&#1072;&#1088;&#1089;&#1090;&#1088;&#1086;&#1081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50;&#1086;&#1084;&#1092;&#1086;&#1088;&#1090;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4\%23&#1086;&#1090;&#1095;&#1077;&#1090;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5\%23&#1086;&#1090;&#1095;&#1077;&#1090;%202015%20&#1080;&#1089;&#1087;&#1088;&#1072;&#1074;&#1083;&#1077;&#1085;&#1085;&#1099;&#1081;%20&#1072;&#1087;&#1088;.%20&#1055;&#1054;&#1050;%20&#1056;&#1040;&#1041;&#1054;&#1063;&#1048;&#1049;%20&#1054;&#1058;&#1063;&#1045;&#105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6\%23&#1086;&#1090;&#1095;&#1077;&#1090;%20201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76;&#1083;&#1103;%20&#1050;&#1080;&#1088;&#1080;&#1085;&#1086;&#1081;\&#1054;&#1090;&#1095;&#1077;&#1090;%20&#1082;%2015%20&#1095;&#1080;&#1089;&#1083;&#1091;\2018\%23&#1086;&#1090;&#1095;&#1077;&#1090;%20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2\&#1058;&#1057;&#1046;%20&#1044;&#1074;&#1086;&#1088;&#1103;&#1085;&#1089;&#1082;&#1086;&#1077;%20&#1075;&#1085;&#1077;&#1079;&#1076;&#1086;%2020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8;&#1057;&#1046;%20&#1044;&#1074;&#1086;&#1088;&#1103;&#1085;&#1089;&#1082;&#1086;&#1077;%20&#1075;&#1085;&#1077;&#1079;&#1076;&#1086;%20201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.&#1086;&#1090;%20&#1059;&#1054;%20&#1080;%20&#1058;&#1057;&#1046;\2013\&#1054;&#1054;&#1054;%20&#1059;&#1050;%20&#1053;&#1072;&#1088;&#1100;&#1103;&#1085;-&#1052;&#1072;&#1088;&#1089;&#1090;&#1088;&#1086;&#1081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5491</v>
          </cell>
          <cell r="D16">
            <v>1767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">
          <cell r="F7">
            <v>30965.74</v>
          </cell>
        </row>
        <row r="12">
          <cell r="R12">
            <v>26794.9</v>
          </cell>
        </row>
        <row r="15">
          <cell r="R15">
            <v>30411</v>
          </cell>
        </row>
        <row r="16">
          <cell r="R16">
            <v>11016.63</v>
          </cell>
        </row>
      </sheetData>
      <sheetData sheetId="45"/>
      <sheetData sheetId="46"/>
      <sheetData sheetId="47"/>
      <sheetData sheetId="48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сентябрь"/>
      <sheetName val="октябрь"/>
      <sheetName val="ноябрь"/>
      <sheetName val="декабрь"/>
    </sheetNames>
    <sheetDataSet>
      <sheetData sheetId="0">
        <row r="13">
          <cell r="C13">
            <v>8571.5165699999998</v>
          </cell>
        </row>
        <row r="16">
          <cell r="C16">
            <v>11028.260049999999</v>
          </cell>
          <cell r="D16">
            <v>5571.7700499999992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  <sheetName val="уровень собир. за 2016 год (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7">
          <cell r="C7">
            <v>14300.480000000009</v>
          </cell>
        </row>
        <row r="14">
          <cell r="I14">
            <v>7165.16</v>
          </cell>
          <cell r="R14">
            <v>14513.53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</sheetNames>
    <sheetDataSet>
      <sheetData sheetId="0" refreshError="1">
        <row r="7">
          <cell r="I7">
            <v>3701.68</v>
          </cell>
        </row>
        <row r="16">
          <cell r="D16">
            <v>1509.2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2438.6999999999998</v>
          </cell>
        </row>
        <row r="16">
          <cell r="C16">
            <v>1537.4400000000023</v>
          </cell>
          <cell r="D16">
            <v>587.96000000000095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2"/>
      <sheetName val="Свод (2)"/>
    </sheetNames>
    <sheetDataSet>
      <sheetData sheetId="0">
        <row r="8">
          <cell r="F8">
            <v>9844.91</v>
          </cell>
        </row>
        <row r="13">
          <cell r="R13">
            <v>0</v>
          </cell>
        </row>
        <row r="18">
          <cell r="R18">
            <v>0</v>
          </cell>
        </row>
        <row r="19">
          <cell r="R19">
            <v>6309.96</v>
          </cell>
        </row>
        <row r="20">
          <cell r="R20">
            <v>38062.04</v>
          </cell>
        </row>
        <row r="21">
          <cell r="R21">
            <v>18048.2</v>
          </cell>
        </row>
        <row r="22">
          <cell r="R22">
            <v>4156.6099999999997</v>
          </cell>
        </row>
        <row r="29">
          <cell r="R29">
            <v>0</v>
          </cell>
        </row>
        <row r="34">
          <cell r="R34">
            <v>0</v>
          </cell>
        </row>
        <row r="35">
          <cell r="R35">
            <v>6309.96</v>
          </cell>
        </row>
        <row r="36">
          <cell r="R36">
            <v>38062.04</v>
          </cell>
        </row>
        <row r="37">
          <cell r="R37">
            <v>18048.2</v>
          </cell>
        </row>
        <row r="38">
          <cell r="R38">
            <v>4156.6099999999997</v>
          </cell>
        </row>
      </sheetData>
      <sheetData sheetId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2012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5897.7879999999977</v>
          </cell>
          <cell r="D16">
            <v>5111.2379999999976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 2013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Лист1"/>
    </sheetNames>
    <sheetDataSet>
      <sheetData sheetId="0" refreshError="1">
        <row r="5">
          <cell r="C5">
            <v>6376.47</v>
          </cell>
        </row>
        <row r="11">
          <cell r="C11">
            <v>2130.915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  <sheetName val="д 2012"/>
      <sheetName val="де 2012"/>
      <sheetName val="дек 2012"/>
      <sheetName val="дека 2012"/>
      <sheetName val="декаб 2012"/>
      <sheetName val="декабр 2012"/>
    </sheetNames>
    <sheetDataSet>
      <sheetData sheetId="0" refreshError="1">
        <row r="16">
          <cell r="C16">
            <v>8753.0400000000009</v>
          </cell>
          <cell r="D16">
            <v>7601.1200000000008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 2013"/>
      <sheetName val="март"/>
      <sheetName val="апрель"/>
      <sheetName val="май"/>
      <sheetName val="июнь 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5675.6800000000021</v>
          </cell>
        </row>
        <row r="16">
          <cell r="C16">
            <v>6309.9599999999973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7991</v>
          </cell>
        </row>
        <row r="16">
          <cell r="C16">
            <v>9936</v>
          </cell>
          <cell r="D16">
            <v>6326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47651.560000000027</v>
          </cell>
          <cell r="D16">
            <v>27169.800000000028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40549.560000000027</v>
          </cell>
        </row>
        <row r="16">
          <cell r="C16">
            <v>55856.889999999985</v>
          </cell>
          <cell r="D16">
            <v>36820.14999999998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уровень собир. за 2017 год (нас"/>
      <sheetName val="уровень собир. за 2017 год (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0">
          <cell r="R20">
            <v>38062.04</v>
          </cell>
        </row>
        <row r="21">
          <cell r="R21">
            <v>18048.2</v>
          </cell>
        </row>
        <row r="22">
          <cell r="R22">
            <v>4156.6099999999997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8">
          <cell r="M8">
            <v>1205.6099999999999</v>
          </cell>
          <cell r="O8">
            <v>1783.99</v>
          </cell>
        </row>
        <row r="9">
          <cell r="M9">
            <v>259.2</v>
          </cell>
          <cell r="O9">
            <v>324.89999999999998</v>
          </cell>
        </row>
        <row r="10">
          <cell r="M10">
            <v>3920.6</v>
          </cell>
          <cell r="O10">
            <v>4383</v>
          </cell>
        </row>
        <row r="11">
          <cell r="M11">
            <v>1265.2</v>
          </cell>
          <cell r="O11">
            <v>1631.5</v>
          </cell>
        </row>
        <row r="12">
          <cell r="M12">
            <v>4785.5</v>
          </cell>
          <cell r="O12">
            <v>6299.17</v>
          </cell>
        </row>
        <row r="13">
          <cell r="M13">
            <v>825.02</v>
          </cell>
          <cell r="O13">
            <v>1340.02</v>
          </cell>
        </row>
        <row r="15">
          <cell r="M15">
            <v>5751.51</v>
          </cell>
          <cell r="O15">
            <v>6620.39</v>
          </cell>
        </row>
        <row r="17">
          <cell r="K17">
            <v>3934.82</v>
          </cell>
        </row>
        <row r="18">
          <cell r="K18">
            <v>1824.1999999999998</v>
          </cell>
        </row>
      </sheetData>
      <sheetData sheetId="45"/>
      <sheetData sheetId="46"/>
      <sheetData sheetId="47"/>
      <sheetData sheetId="48"/>
      <sheetData sheetId="4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5404</v>
          </cell>
          <cell r="D16">
            <v>2531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9730</v>
          </cell>
        </row>
        <row r="16">
          <cell r="C16">
            <v>8833</v>
          </cell>
          <cell r="D16">
            <v>4465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12486.360000000008</v>
          </cell>
          <cell r="D16">
            <v>12486.360000000008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9050</v>
          </cell>
        </row>
        <row r="16">
          <cell r="C16">
            <v>9066.0600000000013</v>
          </cell>
          <cell r="D16">
            <v>9066.0600000000013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D16">
            <v>2043.5800000000004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D16">
            <v>1332.6900000000005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"/>
      <sheetName val="июль3"/>
      <sheetName val="июль 4 "/>
      <sheetName val="август1"/>
      <sheetName val="август 2 "/>
      <sheetName val="август3"/>
      <sheetName val="август 4 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 "/>
      <sheetName val="декабрь 3 "/>
      <sheetName val="декабрь 4"/>
      <sheetName val="Свод для Е.С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7">
          <cell r="F7">
            <v>27652.51</v>
          </cell>
          <cell r="I7">
            <v>3697.02</v>
          </cell>
          <cell r="R7">
            <v>7462.31</v>
          </cell>
        </row>
        <row r="8">
          <cell r="I8">
            <v>499.3</v>
          </cell>
          <cell r="R8">
            <v>559.20000000000005</v>
          </cell>
        </row>
        <row r="10">
          <cell r="R10">
            <v>1600</v>
          </cell>
        </row>
        <row r="11">
          <cell r="I11">
            <v>5815.2000000000007</v>
          </cell>
          <cell r="R11">
            <v>18048.2</v>
          </cell>
        </row>
        <row r="12">
          <cell r="I12">
            <v>15671.240000000002</v>
          </cell>
          <cell r="R12">
            <v>20404.05</v>
          </cell>
        </row>
        <row r="13">
          <cell r="I13">
            <v>1180.54</v>
          </cell>
          <cell r="R13">
            <v>1544.37</v>
          </cell>
        </row>
        <row r="14">
          <cell r="I14">
            <v>5356</v>
          </cell>
          <cell r="R14">
            <v>12962</v>
          </cell>
        </row>
        <row r="15">
          <cell r="I15">
            <v>11992</v>
          </cell>
          <cell r="R15">
            <v>14553.9</v>
          </cell>
        </row>
        <row r="16">
          <cell r="R16">
            <v>5902.45</v>
          </cell>
        </row>
      </sheetData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I7">
            <v>5543.9</v>
          </cell>
        </row>
      </sheetData>
      <sheetData sheetId="33"/>
      <sheetData sheetId="34"/>
      <sheetData sheetId="35"/>
      <sheetData sheetId="36">
        <row r="7">
          <cell r="F7">
            <v>25744.58</v>
          </cell>
        </row>
      </sheetData>
      <sheetData sheetId="37"/>
      <sheetData sheetId="38"/>
      <sheetData sheetId="39"/>
      <sheetData sheetId="40">
        <row r="7">
          <cell r="I7">
            <v>6339.4699999999993</v>
          </cell>
        </row>
      </sheetData>
      <sheetData sheetId="41"/>
      <sheetData sheetId="42"/>
      <sheetData sheetId="43"/>
      <sheetData sheetId="44">
        <row r="7">
          <cell r="I7">
            <v>6121.88</v>
          </cell>
          <cell r="R7">
            <v>9844.91</v>
          </cell>
        </row>
        <row r="8">
          <cell r="I8">
            <v>526.4</v>
          </cell>
          <cell r="R8">
            <v>643.20000000000005</v>
          </cell>
        </row>
        <row r="9">
          <cell r="I9">
            <v>8703.0999999999985</v>
          </cell>
          <cell r="R9">
            <v>15738.4</v>
          </cell>
        </row>
        <row r="10">
          <cell r="I10">
            <v>2139.1999999999998</v>
          </cell>
          <cell r="R10">
            <v>3596.9</v>
          </cell>
        </row>
        <row r="12">
          <cell r="I12">
            <v>16361.91</v>
          </cell>
        </row>
        <row r="13">
          <cell r="I13">
            <v>0</v>
          </cell>
        </row>
        <row r="14">
          <cell r="I14">
            <v>0</v>
          </cell>
          <cell r="R14">
            <v>5835.2</v>
          </cell>
        </row>
        <row r="15">
          <cell r="I15">
            <v>19004.97</v>
          </cell>
        </row>
        <row r="16">
          <cell r="I16">
            <v>7339.93</v>
          </cell>
        </row>
        <row r="18">
          <cell r="I18">
            <v>1439.45</v>
          </cell>
          <cell r="R18">
            <v>2080.52</v>
          </cell>
        </row>
      </sheetData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"/>
      <sheetName val="Ф-3"/>
      <sheetName val="Ф-4"/>
      <sheetName val="М-1"/>
      <sheetName val="М-2"/>
      <sheetName val="М-3"/>
      <sheetName val="М-4"/>
      <sheetName val="А-1"/>
      <sheetName val="А-2"/>
      <sheetName val="А-3"/>
      <sheetName val="А-4"/>
      <sheetName val="май1"/>
      <sheetName val="май2"/>
      <sheetName val="май3"/>
      <sheetName val="май4"/>
      <sheetName val="июнь1"/>
      <sheetName val="июнь 2"/>
      <sheetName val="июнь3"/>
      <sheetName val="июнь 4"/>
      <sheetName val="июль1"/>
      <sheetName val="июль 2 "/>
      <sheetName val="июль3"/>
      <sheetName val="июль 4"/>
      <sheetName val="август 1"/>
      <sheetName val="август 2"/>
      <sheetName val="август 3"/>
      <sheetName val="август 4"/>
      <sheetName val="сентябрь 1"/>
      <sheetName val="сентябрь 2"/>
      <sheetName val="сентябрь 3"/>
      <sheetName val="сентябрь 4"/>
      <sheetName val="октябрь 1"/>
      <sheetName val="октябрь 2"/>
      <sheetName val="октябрь 3"/>
      <sheetName val="октябрь 4"/>
      <sheetName val="ноябрь 1"/>
      <sheetName val="ноябрь 2 "/>
      <sheetName val="ноябрь 3"/>
      <sheetName val="ноябрь 4"/>
      <sheetName val="декабрь 1"/>
      <sheetName val="декабрь 2"/>
      <sheetName val="декабрь 3"/>
      <sheetName val="декабрь 4"/>
      <sheetName val="Свод для Е.С."/>
      <sheetName val="собираемость на 01.07.2016 "/>
      <sheetName val="собираемость на 01.08.2016"/>
      <sheetName val="Лист1"/>
      <sheetName val="ноябрь 2"/>
    </sheetNames>
    <sheetDataSet>
      <sheetData sheetId="0">
        <row r="7">
          <cell r="F7">
            <v>3147.76</v>
          </cell>
        </row>
      </sheetData>
      <sheetData sheetId="1" refreshError="1"/>
      <sheetData sheetId="2" refreshError="1"/>
      <sheetData sheetId="3" refreshError="1"/>
      <sheetData sheetId="4">
        <row r="7">
          <cell r="I7">
            <v>6161.3099999999995</v>
          </cell>
        </row>
      </sheetData>
      <sheetData sheetId="5" refreshError="1"/>
      <sheetData sheetId="6" refreshError="1"/>
      <sheetData sheetId="7" refreshError="1"/>
      <sheetData sheetId="8">
        <row r="7">
          <cell r="I7">
            <v>6369.4599999999991</v>
          </cell>
        </row>
      </sheetData>
      <sheetData sheetId="9" refreshError="1"/>
      <sheetData sheetId="10" refreshError="1"/>
      <sheetData sheetId="11" refreshError="1"/>
      <sheetData sheetId="12">
        <row r="7">
          <cell r="I7">
            <v>6213.3799999999992</v>
          </cell>
        </row>
      </sheetData>
      <sheetData sheetId="13" refreshError="1"/>
      <sheetData sheetId="14" refreshError="1"/>
      <sheetData sheetId="15" refreshError="1"/>
      <sheetData sheetId="16">
        <row r="7">
          <cell r="I7">
            <v>6031.7099999999991</v>
          </cell>
        </row>
      </sheetData>
      <sheetData sheetId="17" refreshError="1"/>
      <sheetData sheetId="18" refreshError="1"/>
      <sheetData sheetId="19" refreshError="1"/>
      <sheetData sheetId="20">
        <row r="7">
          <cell r="I7">
            <v>8158.68</v>
          </cell>
        </row>
      </sheetData>
      <sheetData sheetId="21" refreshError="1"/>
      <sheetData sheetId="22" refreshError="1"/>
      <sheetData sheetId="23" refreshError="1"/>
      <sheetData sheetId="24">
        <row r="7">
          <cell r="I7">
            <v>4471.83</v>
          </cell>
        </row>
      </sheetData>
      <sheetData sheetId="25" refreshError="1"/>
      <sheetData sheetId="26" refreshError="1"/>
      <sheetData sheetId="27" refreshError="1"/>
      <sheetData sheetId="28">
        <row r="7">
          <cell r="I7">
            <v>4641.37</v>
          </cell>
        </row>
      </sheetData>
      <sheetData sheetId="29" refreshError="1"/>
      <sheetData sheetId="30" refreshError="1"/>
      <sheetData sheetId="31" refreshError="1"/>
      <sheetData sheetId="32">
        <row r="7">
          <cell r="I7">
            <v>5196.83</v>
          </cell>
        </row>
      </sheetData>
      <sheetData sheetId="33" refreshError="1"/>
      <sheetData sheetId="34" refreshError="1"/>
      <sheetData sheetId="35" refreshError="1"/>
      <sheetData sheetId="36">
        <row r="7">
          <cell r="I7">
            <v>6201.74</v>
          </cell>
        </row>
      </sheetData>
      <sheetData sheetId="37" refreshError="1"/>
      <sheetData sheetId="38" refreshError="1"/>
      <sheetData sheetId="39" refreshError="1"/>
      <sheetData sheetId="40">
        <row r="7">
          <cell r="I7">
            <v>7113.5599999999995</v>
          </cell>
        </row>
      </sheetData>
      <sheetData sheetId="41" refreshError="1"/>
      <sheetData sheetId="42" refreshError="1"/>
      <sheetData sheetId="43" refreshError="1"/>
      <sheetData sheetId="44">
        <row r="7">
          <cell r="I7">
            <v>7713.8399999999992</v>
          </cell>
          <cell r="R7">
            <v>10325.27</v>
          </cell>
        </row>
        <row r="8">
          <cell r="I8">
            <v>632.29999999999995</v>
          </cell>
          <cell r="R8">
            <v>670.4</v>
          </cell>
        </row>
        <row r="9">
          <cell r="I9">
            <v>9280.0999999999985</v>
          </cell>
          <cell r="R9">
            <v>17910</v>
          </cell>
        </row>
        <row r="10">
          <cell r="I10">
            <v>2636.8999999999996</v>
          </cell>
          <cell r="R10">
            <v>5256.9</v>
          </cell>
        </row>
        <row r="11">
          <cell r="I11">
            <v>14557.5</v>
          </cell>
          <cell r="R11">
            <v>29676.54</v>
          </cell>
        </row>
        <row r="12">
          <cell r="I12">
            <v>0</v>
          </cell>
          <cell r="R12">
            <v>5669.5000000000045</v>
          </cell>
        </row>
        <row r="13">
          <cell r="I13">
            <v>17667.97</v>
          </cell>
          <cell r="R13">
            <v>43269.33</v>
          </cell>
        </row>
        <row r="15">
          <cell r="I15">
            <v>4065.04</v>
          </cell>
          <cell r="R15">
            <v>8546.26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Я-1"/>
      <sheetName val="Я-2"/>
      <sheetName val="Я-3"/>
      <sheetName val="Я-4"/>
      <sheetName val="Ф-1"/>
      <sheetName val="Ф-2 "/>
      <sheetName val="Ф-3 "/>
      <sheetName val="Ф-4 "/>
      <sheetName val="М-1"/>
      <sheetName val="М-2"/>
      <sheetName val="М-3"/>
      <sheetName val="М-4"/>
      <sheetName val="А-1"/>
      <sheetName val="А-2"/>
      <sheetName val="А-3"/>
      <sheetName val="А-4"/>
      <sheetName val="май-1"/>
      <sheetName val="май-2"/>
      <sheetName val="май-3"/>
      <sheetName val="май-4"/>
      <sheetName val="И-1"/>
      <sheetName val="И-2 "/>
      <sheetName val="И-3"/>
      <sheetName val="И-4"/>
      <sheetName val="июль-1"/>
      <sheetName val="июль-2"/>
      <sheetName val="июль-3"/>
      <sheetName val="июль-4"/>
      <sheetName val="август-1"/>
      <sheetName val="август-2"/>
      <sheetName val="август-3"/>
      <sheetName val="август-4"/>
      <sheetName val="УС за 1 кв 2018 года (население"/>
      <sheetName val="УС за 1 кв. 2018 г. (всего)"/>
      <sheetName val="Лист1"/>
    </sheetNames>
    <sheetDataSet>
      <sheetData sheetId="0">
        <row r="8">
          <cell r="D8">
            <v>4587.01</v>
          </cell>
          <cell r="E8">
            <v>5181.4799999999996</v>
          </cell>
          <cell r="M8">
            <v>1276.22</v>
          </cell>
          <cell r="O8">
            <v>2166.36</v>
          </cell>
          <cell r="Y8">
            <v>4683.5700000000006</v>
          </cell>
          <cell r="Z8">
            <v>5994.9400000000005</v>
          </cell>
        </row>
        <row r="9">
          <cell r="D9">
            <v>332.99999999999955</v>
          </cell>
          <cell r="E9">
            <v>358</v>
          </cell>
          <cell r="M9">
            <v>259.2</v>
          </cell>
          <cell r="O9">
            <v>344.5</v>
          </cell>
          <cell r="Y9">
            <v>355.71999999999957</v>
          </cell>
          <cell r="Z9">
            <v>445.58</v>
          </cell>
        </row>
        <row r="10">
          <cell r="D10">
            <v>13475.5</v>
          </cell>
          <cell r="E10">
            <v>15266.5</v>
          </cell>
          <cell r="M10">
            <v>3636.5</v>
          </cell>
          <cell r="O10">
            <v>4758</v>
          </cell>
          <cell r="Y10">
            <v>13465</v>
          </cell>
          <cell r="Z10">
            <v>15814.8</v>
          </cell>
        </row>
        <row r="11">
          <cell r="D11">
            <v>4094.1000000000004</v>
          </cell>
          <cell r="E11">
            <v>4200.8000000000011</v>
          </cell>
          <cell r="M11">
            <v>1195.4000000000001</v>
          </cell>
          <cell r="O11">
            <v>1743.6</v>
          </cell>
          <cell r="Y11">
            <v>4059.4</v>
          </cell>
          <cell r="Z11">
            <v>4756.1000000000013</v>
          </cell>
        </row>
        <row r="12">
          <cell r="D12">
            <v>16823.229999999996</v>
          </cell>
          <cell r="E12">
            <v>18549.28</v>
          </cell>
          <cell r="M12">
            <v>3722.01</v>
          </cell>
          <cell r="O12">
            <v>4485.6000000000004</v>
          </cell>
          <cell r="Y12">
            <v>16733.62</v>
          </cell>
          <cell r="Z12">
            <v>18638.869999999995</v>
          </cell>
        </row>
        <row r="13">
          <cell r="D13">
            <v>1198.9400000000005</v>
          </cell>
          <cell r="E13">
            <v>1866.5200000000004</v>
          </cell>
          <cell r="M13">
            <v>815.3</v>
          </cell>
          <cell r="O13">
            <v>1264.0999999999999</v>
          </cell>
          <cell r="Y13">
            <v>1409.3400000000006</v>
          </cell>
          <cell r="Z13">
            <v>2243.7200000000003</v>
          </cell>
        </row>
        <row r="14">
          <cell r="D14">
            <v>1944</v>
          </cell>
          <cell r="E14">
            <v>3262</v>
          </cell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D15">
            <v>23034.68</v>
          </cell>
          <cell r="E15">
            <v>28419.3</v>
          </cell>
          <cell r="M15">
            <v>6099.51</v>
          </cell>
          <cell r="O15">
            <v>7135.27</v>
          </cell>
          <cell r="Y15">
            <v>25063.759999999998</v>
          </cell>
          <cell r="Z15">
            <v>31165.919999999998</v>
          </cell>
        </row>
        <row r="16">
          <cell r="D16">
            <v>6926.95</v>
          </cell>
          <cell r="E16">
            <v>13300.86</v>
          </cell>
          <cell r="M16">
            <v>1393.79</v>
          </cell>
          <cell r="O16">
            <v>2572.23</v>
          </cell>
          <cell r="Y16">
            <v>6589.2</v>
          </cell>
          <cell r="Z16">
            <v>13587.32</v>
          </cell>
        </row>
        <row r="17">
          <cell r="D17">
            <v>6751.12</v>
          </cell>
          <cell r="E17">
            <v>6832.35</v>
          </cell>
          <cell r="M17">
            <v>1747.02</v>
          </cell>
          <cell r="O17">
            <v>2177.0500000000002</v>
          </cell>
          <cell r="Y17">
            <v>7053.15</v>
          </cell>
          <cell r="Z17">
            <v>7481.4100000000017</v>
          </cell>
        </row>
        <row r="18">
          <cell r="D18">
            <v>2611.3999999999996</v>
          </cell>
          <cell r="E18">
            <v>2544.6</v>
          </cell>
          <cell r="M18">
            <v>919.3</v>
          </cell>
          <cell r="O18">
            <v>1297.5999999999999</v>
          </cell>
          <cell r="Y18">
            <v>2835.5</v>
          </cell>
          <cell r="Z18">
            <v>3209</v>
          </cell>
        </row>
        <row r="19">
          <cell r="M19">
            <v>723.1</v>
          </cell>
          <cell r="O19">
            <v>676.19</v>
          </cell>
          <cell r="Y19">
            <v>910.49</v>
          </cell>
          <cell r="Z19">
            <v>760.12000000000012</v>
          </cell>
        </row>
      </sheetData>
      <sheetData sheetId="1"/>
      <sheetData sheetId="2"/>
      <sheetData sheetId="3"/>
      <sheetData sheetId="4">
        <row r="8">
          <cell r="M8">
            <v>1328.09</v>
          </cell>
          <cell r="O8">
            <v>2711.65</v>
          </cell>
          <cell r="Y8">
            <v>4829.59</v>
          </cell>
          <cell r="Z8">
            <v>6612.2999999999993</v>
          </cell>
        </row>
        <row r="9">
          <cell r="M9">
            <v>259.2</v>
          </cell>
          <cell r="O9">
            <v>390.8</v>
          </cell>
          <cell r="Y9">
            <v>358.27999999999952</v>
          </cell>
          <cell r="Z9">
            <v>507.91999999999996</v>
          </cell>
        </row>
        <row r="10">
          <cell r="M10">
            <v>2444.1</v>
          </cell>
          <cell r="O10">
            <v>4719.2</v>
          </cell>
          <cell r="Y10">
            <v>12893.199999999999</v>
          </cell>
          <cell r="Z10">
            <v>16424.100000000002</v>
          </cell>
        </row>
        <row r="11">
          <cell r="M11">
            <v>1160</v>
          </cell>
          <cell r="O11">
            <v>1778</v>
          </cell>
          <cell r="Y11">
            <v>4119.1000000000004</v>
          </cell>
          <cell r="Z11">
            <v>5406.2000000000016</v>
          </cell>
        </row>
        <row r="12">
          <cell r="M12">
            <v>4750.5</v>
          </cell>
          <cell r="O12">
            <v>7003.8</v>
          </cell>
          <cell r="Y12">
            <v>16747.599999999999</v>
          </cell>
          <cell r="Z12">
            <v>19899</v>
          </cell>
        </row>
        <row r="13">
          <cell r="M13">
            <v>807.1</v>
          </cell>
          <cell r="O13">
            <v>1421.3</v>
          </cell>
          <cell r="Y13">
            <v>1468.8400000000006</v>
          </cell>
          <cell r="Z13">
            <v>2557.42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6562.64</v>
          </cell>
          <cell r="O15">
            <v>7638.82</v>
          </cell>
          <cell r="Y15">
            <v>26056.99</v>
          </cell>
          <cell r="Z15">
            <v>33143.760000000002</v>
          </cell>
        </row>
        <row r="16">
          <cell r="M16">
            <v>1558.47</v>
          </cell>
          <cell r="O16">
            <v>2120.71</v>
          </cell>
          <cell r="Y16">
            <v>7160.6599999999989</v>
          </cell>
          <cell r="Z16">
            <v>13103.320000000003</v>
          </cell>
        </row>
        <row r="17">
          <cell r="M17">
            <v>1748.11</v>
          </cell>
          <cell r="O17">
            <v>2623.4</v>
          </cell>
          <cell r="Y17">
            <v>7190.8099999999995</v>
          </cell>
          <cell r="Z17">
            <v>8286.3100000000013</v>
          </cell>
        </row>
        <row r="18">
          <cell r="M18">
            <v>907.3</v>
          </cell>
          <cell r="O18">
            <v>1269.5</v>
          </cell>
          <cell r="Y18">
            <v>2960.1</v>
          </cell>
          <cell r="Z18">
            <v>3444.5999999999995</v>
          </cell>
        </row>
        <row r="19">
          <cell r="M19">
            <v>713.26</v>
          </cell>
          <cell r="O19">
            <v>738.66</v>
          </cell>
          <cell r="Y19">
            <v>1101.56</v>
          </cell>
          <cell r="Z19">
            <v>992.1099999999999</v>
          </cell>
        </row>
      </sheetData>
      <sheetData sheetId="5"/>
      <sheetData sheetId="6"/>
      <sheetData sheetId="7"/>
      <sheetData sheetId="8">
        <row r="8">
          <cell r="M8">
            <v>1334.47</v>
          </cell>
          <cell r="O8">
            <v>2500.79</v>
          </cell>
          <cell r="Y8">
            <v>4811.3400000000011</v>
          </cell>
          <cell r="Z8">
            <v>6422.7599999999984</v>
          </cell>
        </row>
        <row r="9">
          <cell r="M9">
            <v>287.5</v>
          </cell>
          <cell r="O9">
            <v>393.3</v>
          </cell>
          <cell r="Y9">
            <v>356.09999999999968</v>
          </cell>
          <cell r="Z9">
            <v>543.89999999999986</v>
          </cell>
        </row>
        <row r="10">
          <cell r="M10">
            <v>3601.3</v>
          </cell>
          <cell r="O10">
            <v>4976.3999999999996</v>
          </cell>
          <cell r="Y10">
            <v>13600.100000000002</v>
          </cell>
          <cell r="Z10">
            <v>17458</v>
          </cell>
        </row>
        <row r="11">
          <cell r="M11">
            <v>1343</v>
          </cell>
          <cell r="O11">
            <v>2114.1</v>
          </cell>
          <cell r="Y11">
            <v>4640.6000000000004</v>
          </cell>
          <cell r="Z11">
            <v>6163</v>
          </cell>
        </row>
        <row r="12">
          <cell r="M12">
            <v>4761.7</v>
          </cell>
          <cell r="O12">
            <v>6818.5</v>
          </cell>
          <cell r="Y12">
            <v>16119.139999999996</v>
          </cell>
          <cell r="Z12">
            <v>20778.38</v>
          </cell>
        </row>
        <row r="13">
          <cell r="M13">
            <v>806.2</v>
          </cell>
          <cell r="O13">
            <v>1263.9000000000001</v>
          </cell>
          <cell r="Y13">
            <v>1395.5400000000009</v>
          </cell>
          <cell r="Z13">
            <v>2261.2199999999998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6441.34</v>
          </cell>
          <cell r="O15">
            <v>7293.29</v>
          </cell>
          <cell r="Y15">
            <v>25778.59</v>
          </cell>
          <cell r="Z15">
            <v>34260.01</v>
          </cell>
        </row>
        <row r="16">
          <cell r="M16">
            <v>1454.55</v>
          </cell>
          <cell r="O16">
            <v>2074.7800000000002</v>
          </cell>
          <cell r="Y16">
            <v>7158.9400000000005</v>
          </cell>
          <cell r="Z16">
            <v>13023.340000000002</v>
          </cell>
        </row>
        <row r="17">
          <cell r="M17">
            <v>1850.21</v>
          </cell>
          <cell r="O17">
            <v>2539.27</v>
          </cell>
          <cell r="Y17">
            <v>7544.9299999999994</v>
          </cell>
          <cell r="Z17">
            <v>8746.3500000000022</v>
          </cell>
        </row>
        <row r="18">
          <cell r="M18">
            <v>955.2</v>
          </cell>
          <cell r="O18">
            <v>1324.8</v>
          </cell>
          <cell r="Y18">
            <v>2929.8999999999996</v>
          </cell>
          <cell r="Z18">
            <v>3889.2999999999997</v>
          </cell>
        </row>
        <row r="19">
          <cell r="M19">
            <v>1067.1600000000001</v>
          </cell>
          <cell r="O19">
            <v>777.9</v>
          </cell>
          <cell r="Y19">
            <v>1509.7700000000004</v>
          </cell>
          <cell r="Z19">
            <v>1109.79</v>
          </cell>
        </row>
      </sheetData>
      <sheetData sheetId="9"/>
      <sheetData sheetId="10"/>
      <sheetData sheetId="11"/>
      <sheetData sheetId="12">
        <row r="8">
          <cell r="M8">
            <v>1334.8</v>
          </cell>
          <cell r="O8">
            <v>2098.4</v>
          </cell>
          <cell r="Y8">
            <v>4920.0400000000009</v>
          </cell>
          <cell r="Z8">
            <v>6272.66</v>
          </cell>
        </row>
        <row r="9">
          <cell r="M9">
            <v>287.10000000000002</v>
          </cell>
          <cell r="O9">
            <v>311.2</v>
          </cell>
          <cell r="Y9">
            <v>333.59999999999945</v>
          </cell>
          <cell r="Z9">
            <v>445.89999999999986</v>
          </cell>
        </row>
        <row r="10">
          <cell r="M10">
            <v>3210.8</v>
          </cell>
          <cell r="O10">
            <v>4117.7</v>
          </cell>
          <cell r="Y10">
            <v>12874.500000000002</v>
          </cell>
          <cell r="Z10">
            <v>16871.600000000006</v>
          </cell>
        </row>
        <row r="11">
          <cell r="M11">
            <v>1402.1</v>
          </cell>
          <cell r="O11">
            <v>1977.5</v>
          </cell>
          <cell r="Y11">
            <v>4764.9000000000005</v>
          </cell>
          <cell r="Z11">
            <v>6189.4</v>
          </cell>
        </row>
        <row r="12">
          <cell r="M12">
            <v>4813.2</v>
          </cell>
          <cell r="O12">
            <v>5157.3999999999996</v>
          </cell>
          <cell r="Y12">
            <v>16567.12</v>
          </cell>
          <cell r="Z12">
            <v>19761.940000000002</v>
          </cell>
        </row>
        <row r="13">
          <cell r="M13">
            <v>804.1</v>
          </cell>
          <cell r="O13">
            <v>1178.7</v>
          </cell>
          <cell r="Y13">
            <v>1330.9400000000014</v>
          </cell>
          <cell r="Z13">
            <v>2118.1200000000008</v>
          </cell>
        </row>
        <row r="14">
          <cell r="M14">
            <v>0</v>
          </cell>
          <cell r="O14">
            <v>0</v>
          </cell>
          <cell r="Y14">
            <v>1944</v>
          </cell>
          <cell r="Z14">
            <v>3262</v>
          </cell>
        </row>
        <row r="15">
          <cell r="M15">
            <v>6172.9</v>
          </cell>
          <cell r="O15">
            <v>6895.61</v>
          </cell>
          <cell r="Y15">
            <v>25879.5</v>
          </cell>
          <cell r="Z15">
            <v>34002.080000000002</v>
          </cell>
        </row>
        <row r="16">
          <cell r="Y16">
            <v>7158.9400000000005</v>
          </cell>
          <cell r="Z16">
            <v>13023.340000000002</v>
          </cell>
        </row>
        <row r="17">
          <cell r="M17">
            <v>1919.65</v>
          </cell>
          <cell r="O17">
            <v>2417.5</v>
          </cell>
          <cell r="Y17">
            <v>7680.9900000000007</v>
          </cell>
          <cell r="Z17">
            <v>9337.91</v>
          </cell>
        </row>
        <row r="18">
          <cell r="M18">
            <v>1301.5999999999999</v>
          </cell>
          <cell r="O18">
            <v>1311.6</v>
          </cell>
          <cell r="Y18">
            <v>3304.3999999999992</v>
          </cell>
          <cell r="Z18">
            <v>4142.5</v>
          </cell>
        </row>
        <row r="19">
          <cell r="M19">
            <v>918.85</v>
          </cell>
          <cell r="O19">
            <v>1193.27</v>
          </cell>
          <cell r="Y19">
            <v>1620.3000000000002</v>
          </cell>
          <cell r="Z19">
            <v>1441.0699999999997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2"/>
      <sheetName val="Февраль 2012"/>
      <sheetName val="Март 2012"/>
      <sheetName val="Апрель 2012"/>
      <sheetName val="Май 2012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</sheetNames>
    <sheetDataSet>
      <sheetData sheetId="0" refreshError="1">
        <row r="16">
          <cell r="C16">
            <v>451.20000000000027</v>
          </cell>
          <cell r="D16">
            <v>10.500000000000256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2">
          <cell r="C12">
            <v>344.09999999999991</v>
          </cell>
        </row>
        <row r="16">
          <cell r="C16">
            <v>523.30000000000064</v>
          </cell>
          <cell r="D16">
            <v>49.100000000000648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инамика"/>
      <sheetName val="Январь 2013"/>
      <sheetName val="Февраль 2013"/>
      <sheetName val="Март 2013"/>
      <sheetName val="Апрель 2013"/>
      <sheetName val="Май 2013"/>
      <sheetName val="Июнь 2013"/>
      <sheetName val="Июль 2013"/>
      <sheetName val="Август 2013"/>
      <sheetName val="Сентябрь 2013 "/>
      <sheetName val="Октябрь 2013"/>
      <sheetName val="Ноябрь 2013"/>
      <sheetName val="Декабрь 2013"/>
    </sheetNames>
    <sheetDataSet>
      <sheetData sheetId="0">
        <row r="12">
          <cell r="C12">
            <v>12825.30000000001</v>
          </cell>
        </row>
        <row r="16">
          <cell r="C16">
            <v>17390.070000000007</v>
          </cell>
          <cell r="D16">
            <v>6457.9900000000052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Normal="75" zoomScaleSheetLayoutView="100" workbookViewId="0">
      <pane xSplit="2" ySplit="3" topLeftCell="E19" activePane="bottomRight" state="frozen"/>
      <selection pane="topRight" activeCell="C1" sqref="C1"/>
      <selection pane="bottomLeft" activeCell="A4" sqref="A4"/>
      <selection pane="bottomRight" activeCell="P35" sqref="P35"/>
    </sheetView>
  </sheetViews>
  <sheetFormatPr defaultRowHeight="12.75"/>
  <cols>
    <col min="1" max="1" width="4.140625" style="32" customWidth="1"/>
    <col min="2" max="2" width="49.28515625" style="37" customWidth="1"/>
    <col min="3" max="3" width="14" style="37" hidden="1" customWidth="1"/>
    <col min="4" max="4" width="13.7109375" hidden="1" customWidth="1"/>
    <col min="5" max="6" width="13.5703125" customWidth="1"/>
    <col min="7" max="7" width="13.7109375" customWidth="1"/>
    <col min="8" max="12" width="13.7109375" style="2" customWidth="1"/>
  </cols>
  <sheetData>
    <row r="1" spans="1:14" ht="15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4" ht="15.75">
      <c r="A2" s="3"/>
      <c r="B2" s="4"/>
      <c r="C2" s="4"/>
    </row>
    <row r="3" spans="1:14" ht="45">
      <c r="A3" s="5" t="s">
        <v>1</v>
      </c>
      <c r="B3" s="6" t="s">
        <v>2</v>
      </c>
      <c r="C3" s="6" t="s">
        <v>3</v>
      </c>
      <c r="D3" s="7" t="s">
        <v>4</v>
      </c>
      <c r="E3" s="7" t="s">
        <v>5</v>
      </c>
      <c r="F3" s="6" t="s">
        <v>6</v>
      </c>
      <c r="G3" s="7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4" ht="15">
      <c r="A4" s="8" t="s">
        <v>13</v>
      </c>
      <c r="B4" s="9" t="s">
        <v>14</v>
      </c>
      <c r="C4" s="10">
        <v>22.91</v>
      </c>
      <c r="D4" s="10">
        <v>22.91</v>
      </c>
      <c r="E4" s="10">
        <v>23.4</v>
      </c>
      <c r="F4" s="10">
        <v>24.5</v>
      </c>
      <c r="G4" s="10">
        <v>24.5</v>
      </c>
      <c r="H4" s="10">
        <v>25.1</v>
      </c>
      <c r="I4" s="10">
        <v>25.1</v>
      </c>
      <c r="J4" s="10">
        <v>25.1</v>
      </c>
      <c r="K4" s="10">
        <v>24.8</v>
      </c>
      <c r="L4" s="10">
        <v>24.8</v>
      </c>
    </row>
    <row r="5" spans="1:14" ht="30">
      <c r="A5" s="8" t="s">
        <v>15</v>
      </c>
      <c r="B5" s="9" t="s">
        <v>16</v>
      </c>
      <c r="C5" s="11">
        <v>1207</v>
      </c>
      <c r="D5" s="11">
        <v>1234</v>
      </c>
      <c r="E5" s="11">
        <v>1239</v>
      </c>
      <c r="F5" s="11">
        <v>1111</v>
      </c>
      <c r="G5" s="11">
        <v>1182</v>
      </c>
      <c r="H5" s="11">
        <v>1277</v>
      </c>
      <c r="I5" s="11">
        <v>1343</v>
      </c>
      <c r="J5" s="11">
        <v>1355</v>
      </c>
      <c r="K5" s="11">
        <v>1332</v>
      </c>
      <c r="L5" s="11">
        <v>1374</v>
      </c>
    </row>
    <row r="6" spans="1:14" ht="28.5">
      <c r="A6" s="12" t="s">
        <v>17</v>
      </c>
      <c r="B6" s="13" t="s">
        <v>18</v>
      </c>
      <c r="C6" s="14">
        <f>SUM(C7:C24)</f>
        <v>98082.51800000004</v>
      </c>
      <c r="D6" s="14">
        <f>SUM(D7:D24)+D13</f>
        <v>133640.1551</v>
      </c>
      <c r="E6" s="14">
        <f t="shared" ref="E6:G6" si="0">SUM(E7:E24)</f>
        <v>133696.01</v>
      </c>
      <c r="F6" s="14">
        <f t="shared" si="0"/>
        <v>174669.39</v>
      </c>
      <c r="G6" s="14">
        <f t="shared" si="0"/>
        <v>203923.74000000002</v>
      </c>
      <c r="H6" s="14">
        <f>SUM(H7:H24)</f>
        <v>241828.47</v>
      </c>
      <c r="I6" s="14">
        <f t="shared" ref="I6:L6" si="1">SUM(I7:I24)</f>
        <v>252729.37999999995</v>
      </c>
      <c r="J6" s="14">
        <f t="shared" si="1"/>
        <v>260736.62000000002</v>
      </c>
      <c r="K6" s="14">
        <f t="shared" si="1"/>
        <v>265973.85000000003</v>
      </c>
      <c r="L6" s="14">
        <f t="shared" si="1"/>
        <v>265514.59999999998</v>
      </c>
    </row>
    <row r="7" spans="1:14" ht="15">
      <c r="A7" s="15"/>
      <c r="B7" s="9" t="s">
        <v>19</v>
      </c>
      <c r="C7" s="16">
        <f>[1]Динамика!$C$16</f>
        <v>5491</v>
      </c>
      <c r="D7" s="16">
        <f>[2]Динамика!$C$16</f>
        <v>9936</v>
      </c>
      <c r="E7" s="16">
        <f>'[3]декабрь 1'!$R$7</f>
        <v>7462.31</v>
      </c>
      <c r="F7" s="16">
        <f>'[4]декабрь 1'!$R$7</f>
        <v>9844.91</v>
      </c>
      <c r="G7" s="17">
        <f>'[5]декабрь 1'!$R$7</f>
        <v>10325.27</v>
      </c>
      <c r="H7" s="17">
        <f>'[6]Я-1'!$D$8+'[6]Я-1'!$E$8</f>
        <v>9768.49</v>
      </c>
      <c r="I7" s="17">
        <f>'[6]Я-1'!$Y$8+'[6]Я-1'!$Z$8</f>
        <v>10678.510000000002</v>
      </c>
      <c r="J7" s="17">
        <f>'[6]Ф-1'!$Y$8+'[6]Ф-1'!$Z$8</f>
        <v>11441.89</v>
      </c>
      <c r="K7" s="17">
        <f>'[6]М-1'!$Y$8+'[6]М-1'!$Z$8</f>
        <v>11234.099999999999</v>
      </c>
      <c r="L7" s="17">
        <f>'[6]А-1'!$Y$8+'[6]А-1'!$Z$8</f>
        <v>11192.7</v>
      </c>
    </row>
    <row r="8" spans="1:14" ht="15">
      <c r="A8" s="15"/>
      <c r="B8" s="9" t="s">
        <v>20</v>
      </c>
      <c r="C8" s="10">
        <f>[7]Динамика!$C$16</f>
        <v>451.20000000000027</v>
      </c>
      <c r="D8" s="10">
        <f>[8]Динамика!$C$16</f>
        <v>523.30000000000064</v>
      </c>
      <c r="E8" s="10">
        <f>'[3]декабрь 1'!$R$8</f>
        <v>559.20000000000005</v>
      </c>
      <c r="F8" s="16">
        <f>'[4]декабрь 1'!$R$8</f>
        <v>643.20000000000005</v>
      </c>
      <c r="G8" s="18">
        <f>'[5]декабрь 1'!$R$8</f>
        <v>670.4</v>
      </c>
      <c r="H8" s="18">
        <f>'[6]Я-1'!$D$9+'[6]Я-1'!$E$9</f>
        <v>690.99999999999955</v>
      </c>
      <c r="I8" s="18">
        <f>'[6]Я-1'!$Y$9+'[6]Я-1'!$Z$9</f>
        <v>801.2999999999995</v>
      </c>
      <c r="J8" s="18">
        <f>'[6]Ф-1'!$Y$9+'[6]Ф-1'!$Z$9</f>
        <v>866.19999999999948</v>
      </c>
      <c r="K8" s="18">
        <f>'[6]М-1'!$Y$9+'[6]М-1'!$Z$9</f>
        <v>899.99999999999955</v>
      </c>
      <c r="L8" s="18">
        <f>'[6]А-1'!$Y$9+'[6]А-1'!$Z$9</f>
        <v>779.49999999999932</v>
      </c>
    </row>
    <row r="9" spans="1:14" ht="15">
      <c r="A9" s="15"/>
      <c r="B9" s="19" t="s">
        <v>21</v>
      </c>
      <c r="C9" s="18" t="s">
        <v>22</v>
      </c>
      <c r="D9" s="18" t="s">
        <v>22</v>
      </c>
      <c r="E9" s="18">
        <f>'[3]декабрь 1'!$R$10</f>
        <v>1600</v>
      </c>
      <c r="F9" s="16">
        <f>'[4]декабрь 1'!$R$9</f>
        <v>15738.4</v>
      </c>
      <c r="G9" s="18">
        <f>'[5]декабрь 1'!$R$9</f>
        <v>17910</v>
      </c>
      <c r="H9" s="18">
        <f>'[6]Я-1'!$D$10+'[6]Я-1'!$E$10</f>
        <v>28742</v>
      </c>
      <c r="I9" s="18">
        <f>'[6]Я-1'!$Y$10+'[6]Я-1'!$Z$10</f>
        <v>29279.8</v>
      </c>
      <c r="J9" s="18">
        <f>'[6]Ф-1'!$Y$10+'[6]Ф-1'!$Z$10</f>
        <v>29317.300000000003</v>
      </c>
      <c r="K9" s="18">
        <f>'[6]М-1'!$Y$10+'[6]М-1'!$Z$10</f>
        <v>31058.100000000002</v>
      </c>
      <c r="L9" s="18">
        <f>'[6]А-1'!$Y$10+'[6]А-1'!$Z$10</f>
        <v>29746.100000000006</v>
      </c>
    </row>
    <row r="10" spans="1:14" ht="15">
      <c r="A10" s="15"/>
      <c r="B10" s="19" t="s">
        <v>23</v>
      </c>
      <c r="C10" s="18" t="s">
        <v>22</v>
      </c>
      <c r="D10" s="18" t="s">
        <v>22</v>
      </c>
      <c r="E10" s="18" t="s">
        <v>22</v>
      </c>
      <c r="F10" s="16">
        <f>'[4]декабрь 1'!$R$10</f>
        <v>3596.9</v>
      </c>
      <c r="G10" s="18">
        <f>'[5]декабрь 1'!$R$10</f>
        <v>5256.9</v>
      </c>
      <c r="H10" s="18">
        <f>'[6]Я-1'!$D$11+'[6]Я-1'!$E$11</f>
        <v>8294.9000000000015</v>
      </c>
      <c r="I10" s="18">
        <f>'[6]Я-1'!$Y$11+'[6]Я-1'!$Z$11</f>
        <v>8815.5000000000018</v>
      </c>
      <c r="J10" s="18">
        <f>'[6]Ф-1'!$Y$11+'[6]Ф-1'!$Z$11</f>
        <v>9525.3000000000029</v>
      </c>
      <c r="K10" s="18">
        <f>'[6]М-1'!$Y$11+'[6]М-1'!$Z$11</f>
        <v>10803.6</v>
      </c>
      <c r="L10" s="18">
        <f>'[6]А-1'!$Y$11+'[6]А-1'!$Z$11</f>
        <v>10954.3</v>
      </c>
    </row>
    <row r="11" spans="1:14" ht="15">
      <c r="A11" s="15"/>
      <c r="B11" s="9" t="s">
        <v>24</v>
      </c>
      <c r="C11" s="16">
        <v>9672.65</v>
      </c>
      <c r="D11" s="20">
        <f>[9]Динамика!$C$16</f>
        <v>17390.070000000007</v>
      </c>
      <c r="E11" s="20">
        <f>'[3]декабрь 1'!$R$12</f>
        <v>20404.05</v>
      </c>
      <c r="F11" s="18">
        <f>'[10]декабрь 1'!$R$12</f>
        <v>26794.9</v>
      </c>
      <c r="G11" s="18">
        <f>'[5]декабрь 1'!$R$11</f>
        <v>29676.54</v>
      </c>
      <c r="H11" s="18">
        <f>'[6]Я-1'!$D$12+'[6]Я-1'!$E$12</f>
        <v>35372.509999999995</v>
      </c>
      <c r="I11" s="18">
        <f>'[6]Я-1'!$Y$12+'[6]Я-1'!$Z$12</f>
        <v>35372.489999999991</v>
      </c>
      <c r="J11" s="18">
        <f>'[6]Ф-1'!$Y$12+'[6]Ф-1'!$Z$12</f>
        <v>36646.6</v>
      </c>
      <c r="K11" s="18">
        <f>'[6]М-1'!$Y$12+'[6]М-1'!$Z$12</f>
        <v>36897.519999999997</v>
      </c>
      <c r="L11" s="18">
        <f>'[6]А-1'!$Y$12+'[6]А-1'!$Z$12</f>
        <v>36329.06</v>
      </c>
    </row>
    <row r="12" spans="1:14" ht="15">
      <c r="A12" s="15"/>
      <c r="B12" s="9" t="s">
        <v>25</v>
      </c>
      <c r="C12" s="18" t="s">
        <v>22</v>
      </c>
      <c r="D12" s="18" t="s">
        <v>22</v>
      </c>
      <c r="E12" s="18" t="s">
        <v>22</v>
      </c>
      <c r="F12" s="18" t="s">
        <v>22</v>
      </c>
      <c r="G12" s="18" t="s">
        <v>22</v>
      </c>
      <c r="H12" s="18">
        <f>'[6]Я-1'!$D$13+'[6]Я-1'!$E$13</f>
        <v>3065.4600000000009</v>
      </c>
      <c r="I12" s="18">
        <f>'[6]Я-1'!$Y$13+'[6]Я-1'!$Z$13</f>
        <v>3653.0600000000009</v>
      </c>
      <c r="J12" s="18">
        <f>'[6]Ф-1'!$Y$13+'[6]Ф-1'!$Z$13</f>
        <v>4026.2600000000007</v>
      </c>
      <c r="K12" s="18">
        <f>'[6]М-1'!$Y$13+'[6]М-1'!$Z$13</f>
        <v>3656.7600000000007</v>
      </c>
      <c r="L12" s="18">
        <f>'[6]А-1'!$Y$13+'[6]А-1'!$Z$13</f>
        <v>3449.0600000000022</v>
      </c>
    </row>
    <row r="13" spans="1:14" ht="15">
      <c r="A13" s="15"/>
      <c r="B13" s="19" t="s">
        <v>26</v>
      </c>
      <c r="C13" s="18" t="s">
        <v>22</v>
      </c>
      <c r="D13" s="18">
        <f>[11]Динамика!$C$16</f>
        <v>11028.260049999999</v>
      </c>
      <c r="E13" s="18">
        <f>'[3]декабрь 1'!$R$14</f>
        <v>12962</v>
      </c>
      <c r="F13" s="18">
        <f>'[4]декабрь 1'!$R$14</f>
        <v>5835.2</v>
      </c>
      <c r="G13" s="18">
        <f>'[5]декабрь 1'!$R$12</f>
        <v>5669.5000000000045</v>
      </c>
      <c r="H13" s="18">
        <f>'[6]Я-1'!$D$14+'[6]Я-1'!$E$14</f>
        <v>5206</v>
      </c>
      <c r="I13" s="18">
        <f>'[6]Я-1'!$Y$14+'[6]Я-1'!$Z$14</f>
        <v>5206</v>
      </c>
      <c r="J13" s="18">
        <f>'[6]Ф-1'!$Y$14+'[6]Ф-1'!$Z$14</f>
        <v>5206</v>
      </c>
      <c r="K13" s="18">
        <f>'[6]М-1'!$Y$14+'[6]М-1'!$Z$14</f>
        <v>5206</v>
      </c>
      <c r="L13" s="18">
        <f>'[6]А-1'!$Y$14+'[6]А-1'!$Z$14</f>
        <v>5206</v>
      </c>
    </row>
    <row r="14" spans="1:14" ht="15">
      <c r="A14" s="15"/>
      <c r="B14" s="19" t="s">
        <v>27</v>
      </c>
      <c r="C14" s="18" t="s">
        <v>22</v>
      </c>
      <c r="D14" s="18" t="s">
        <v>22</v>
      </c>
      <c r="E14" s="18">
        <f>'[3]декабрь 1'!$R$15</f>
        <v>14553.9</v>
      </c>
      <c r="F14" s="18">
        <f>'[10]декабрь 1'!$R$15</f>
        <v>30411</v>
      </c>
      <c r="G14" s="18">
        <f>'[5]декабрь 1'!$R$13</f>
        <v>43269.33</v>
      </c>
      <c r="H14" s="18">
        <f>'[6]Я-1'!$D$15+'[6]Я-1'!$E$15</f>
        <v>51453.979999999996</v>
      </c>
      <c r="I14" s="18">
        <f>'[6]Я-1'!$Y$15+'[6]Я-1'!$Z$15</f>
        <v>56229.679999999993</v>
      </c>
      <c r="J14" s="18">
        <f>'[6]Ф-1'!$Y$15+'[6]Ф-1'!$Z$15</f>
        <v>59200.75</v>
      </c>
      <c r="K14" s="18">
        <f>'[6]М-1'!$Y$15+'[6]М-1'!$Z$15</f>
        <v>60038.600000000006</v>
      </c>
      <c r="L14" s="18">
        <f>'[6]А-1'!$Y$15+'[6]А-1'!$Z$15</f>
        <v>59881.58</v>
      </c>
      <c r="N14" s="21"/>
    </row>
    <row r="15" spans="1:14" ht="15">
      <c r="A15" s="15"/>
      <c r="B15" s="19" t="s">
        <v>28</v>
      </c>
      <c r="C15" s="18" t="s">
        <v>22</v>
      </c>
      <c r="D15" s="18" t="s">
        <v>22</v>
      </c>
      <c r="E15" s="18">
        <f>'[3]декабрь 1'!$R$16</f>
        <v>5902.45</v>
      </c>
      <c r="F15" s="18">
        <f>'[10]декабрь 1'!$R$16</f>
        <v>11016.63</v>
      </c>
      <c r="G15" s="18">
        <f>'[12]декабрь 1'!$R$14</f>
        <v>14513.53</v>
      </c>
      <c r="H15" s="18">
        <f>'[6]Я-1'!$D$16+'[6]Я-1'!$E$16</f>
        <v>20227.810000000001</v>
      </c>
      <c r="I15" s="18">
        <f>'[6]Я-1'!$Y$16+'[6]Я-1'!$Z$16</f>
        <v>20176.52</v>
      </c>
      <c r="J15" s="18">
        <f>'[6]Ф-1'!$Y$16+'[6]Ф-1'!$Z$16</f>
        <v>20263.980000000003</v>
      </c>
      <c r="K15" s="18">
        <f>'[6]М-1'!$Y$16+'[6]М-1'!$Z$16</f>
        <v>20182.280000000002</v>
      </c>
      <c r="L15" s="18">
        <f>'[6]А-1'!$Y$16+'[6]А-1'!$Z$16</f>
        <v>20182.280000000002</v>
      </c>
    </row>
    <row r="16" spans="1:14" ht="15">
      <c r="A16" s="15"/>
      <c r="B16" s="19" t="s">
        <v>29</v>
      </c>
      <c r="C16" s="18" t="s">
        <v>22</v>
      </c>
      <c r="D16" s="18" t="s">
        <v>22</v>
      </c>
      <c r="E16" s="18" t="s">
        <v>22</v>
      </c>
      <c r="F16" s="18">
        <f>'[4]декабрь 1'!$R$18</f>
        <v>2080.52</v>
      </c>
      <c r="G16" s="18">
        <f>'[5]декабрь 1'!$R$15</f>
        <v>8546.26</v>
      </c>
      <c r="H16" s="18">
        <f>'[6]Я-1'!$D$17+'[6]Я-1'!$E$17</f>
        <v>13583.470000000001</v>
      </c>
      <c r="I16" s="18">
        <f>'[6]Я-1'!$Y$17+'[6]Я-1'!$Z$17</f>
        <v>14534.560000000001</v>
      </c>
      <c r="J16" s="18">
        <f>'[6]Ф-1'!$Y$17+'[6]Ф-1'!$Z$17</f>
        <v>15477.12</v>
      </c>
      <c r="K16" s="18">
        <f>'[6]М-1'!$Y$17+'[6]М-1'!$Z$17</f>
        <v>16291.280000000002</v>
      </c>
      <c r="L16" s="18">
        <f>'[6]А-1'!$Y$17+'[6]А-1'!$Z$17</f>
        <v>17018.900000000001</v>
      </c>
    </row>
    <row r="17" spans="1:12" ht="15">
      <c r="A17" s="15"/>
      <c r="B17" s="22" t="s">
        <v>30</v>
      </c>
      <c r="C17" s="18" t="s">
        <v>22</v>
      </c>
      <c r="D17" s="18" t="s">
        <v>22</v>
      </c>
      <c r="E17" s="18" t="s">
        <v>22</v>
      </c>
      <c r="F17" s="23" t="s">
        <v>31</v>
      </c>
      <c r="G17" s="24">
        <f>'[13]Я-1'!$D$16</f>
        <v>1509.2</v>
      </c>
      <c r="H17" s="25">
        <f>'[6]Я-1'!$D$18+'[6]Я-1'!$E$18</f>
        <v>5156</v>
      </c>
      <c r="I17" s="25">
        <f>'[6]Я-1'!$Y$18+'[6]Я-1'!$Z$18</f>
        <v>6044.5</v>
      </c>
      <c r="J17" s="25">
        <f>'[6]Ф-1'!$Y$18+'[6]Ф-1'!$Z$18</f>
        <v>6404.6999999999989</v>
      </c>
      <c r="K17" s="25">
        <f>'[6]М-1'!$Y$18+'[6]М-1'!$Z$18</f>
        <v>6819.1999999999989</v>
      </c>
      <c r="L17" s="25">
        <f>'[6]А-1'!$Y$18+'[6]А-1'!$Z$18</f>
        <v>7446.9</v>
      </c>
    </row>
    <row r="18" spans="1:12" ht="15">
      <c r="A18" s="15"/>
      <c r="B18" s="26" t="s">
        <v>32</v>
      </c>
      <c r="C18" s="18"/>
      <c r="D18" s="18"/>
      <c r="E18" s="18" t="s">
        <v>22</v>
      </c>
      <c r="F18" s="18" t="s">
        <v>22</v>
      </c>
      <c r="G18" s="18" t="s">
        <v>22</v>
      </c>
      <c r="H18" s="18" t="s">
        <v>22</v>
      </c>
      <c r="I18" s="25">
        <f>'[6]Я-1'!$Y$19+'[6]Я-1'!$Z$19</f>
        <v>1670.6100000000001</v>
      </c>
      <c r="J18" s="25">
        <f>'[6]Ф-1'!$Y$19+'[6]Ф-1'!$Z$19</f>
        <v>2093.67</v>
      </c>
      <c r="K18" s="25">
        <f>'[6]М-1'!$Y$19+'[6]М-1'!$Z$19</f>
        <v>2619.5600000000004</v>
      </c>
      <c r="L18" s="25">
        <f>'[6]А-1'!$Y$19+'[6]А-1'!$Z$19</f>
        <v>3061.37</v>
      </c>
    </row>
    <row r="19" spans="1:12" ht="15">
      <c r="A19" s="15"/>
      <c r="B19" s="9" t="s">
        <v>33</v>
      </c>
      <c r="C19" s="16">
        <v>2274.92</v>
      </c>
      <c r="D19" s="16">
        <f>[14]Динамика!$C$16</f>
        <v>1537.4400000000023</v>
      </c>
      <c r="E19" s="16">
        <f>'[3]декабрь 1'!$R$13</f>
        <v>1544.37</v>
      </c>
      <c r="F19" s="18">
        <v>0</v>
      </c>
      <c r="G19" s="18">
        <f>[15]Свод!$R$13</f>
        <v>0</v>
      </c>
      <c r="H19" s="18">
        <f>[15]Свод!$R$13</f>
        <v>0</v>
      </c>
      <c r="I19" s="18">
        <f>[15]Свод!$R$13</f>
        <v>0</v>
      </c>
      <c r="J19" s="18">
        <f>[15]Свод!$R$13</f>
        <v>0</v>
      </c>
      <c r="K19" s="18">
        <f>[15]Свод!$R$13</f>
        <v>0</v>
      </c>
      <c r="L19" s="18">
        <f>[15]Свод!$R$13</f>
        <v>0</v>
      </c>
    </row>
    <row r="20" spans="1:12" ht="15" customHeight="1">
      <c r="A20" s="15"/>
      <c r="B20" s="19" t="s">
        <v>34</v>
      </c>
      <c r="C20" s="18">
        <f>'[16]Динамика 2012'!$C$16</f>
        <v>5897.7879999999977</v>
      </c>
      <c r="D20" s="18">
        <f>'[17]Динамика 2013'!$C$11</f>
        <v>2130.915</v>
      </c>
      <c r="E20" s="18">
        <v>2130.92</v>
      </c>
      <c r="F20" s="18">
        <v>2130.92</v>
      </c>
      <c r="G20" s="18">
        <f>[15]Свод!$R$18</f>
        <v>0</v>
      </c>
      <c r="H20" s="18">
        <f>[15]Свод!$R$18</f>
        <v>0</v>
      </c>
      <c r="I20" s="18">
        <f>[15]Свод!$R$18</f>
        <v>0</v>
      </c>
      <c r="J20" s="18">
        <f>[15]Свод!$R$18</f>
        <v>0</v>
      </c>
      <c r="K20" s="18">
        <f>[15]Свод!$R$18</f>
        <v>0</v>
      </c>
      <c r="L20" s="18">
        <f>[15]Свод!$R$18</f>
        <v>0</v>
      </c>
    </row>
    <row r="21" spans="1:12" ht="15">
      <c r="A21" s="15"/>
      <c r="B21" s="9" t="s">
        <v>35</v>
      </c>
      <c r="C21" s="27">
        <f>[18]Динамика!$C$16</f>
        <v>8753.0400000000009</v>
      </c>
      <c r="D21" s="18">
        <f>[19]Динамика!$C$16</f>
        <v>6309.9599999999973</v>
      </c>
      <c r="E21" s="18">
        <v>6309.96</v>
      </c>
      <c r="F21" s="18">
        <v>6309.96</v>
      </c>
      <c r="G21" s="18">
        <f>[15]Свод!$R$19</f>
        <v>6309.96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 ht="15">
      <c r="A22" s="15"/>
      <c r="B22" s="9" t="s">
        <v>36</v>
      </c>
      <c r="C22" s="25">
        <f>[20]Динамика!$C$16</f>
        <v>47651.560000000027</v>
      </c>
      <c r="D22" s="25">
        <f>[21]Динамика!$C$16</f>
        <v>55856.889999999985</v>
      </c>
      <c r="E22" s="25">
        <v>38062.04</v>
      </c>
      <c r="F22" s="25">
        <f>E22</f>
        <v>38062.04</v>
      </c>
      <c r="G22" s="25">
        <f>[15]Свод!$R$20</f>
        <v>38062.04</v>
      </c>
      <c r="H22" s="25">
        <f>'[22]сентябрь 1'!$R$20</f>
        <v>38062.04</v>
      </c>
      <c r="I22" s="25">
        <f>'[22]сентябрь 1'!$R$20</f>
        <v>38062.04</v>
      </c>
      <c r="J22" s="25">
        <f>'[22]сентябрь 1'!$R$20</f>
        <v>38062.04</v>
      </c>
      <c r="K22" s="25">
        <f>'[22]сентябрь 1'!$R$20</f>
        <v>38062.04</v>
      </c>
      <c r="L22" s="25">
        <f>'[22]сентябрь 1'!$R$20</f>
        <v>38062.04</v>
      </c>
    </row>
    <row r="23" spans="1:12" ht="15">
      <c r="A23" s="15"/>
      <c r="B23" s="9" t="s">
        <v>37</v>
      </c>
      <c r="C23" s="18">
        <f>[23]Динамика!$C$16</f>
        <v>5404</v>
      </c>
      <c r="D23" s="18">
        <f>[24]Динамика!$C$16</f>
        <v>8833</v>
      </c>
      <c r="E23" s="18">
        <f>'[3]декабрь 1'!$R$11</f>
        <v>18048.2</v>
      </c>
      <c r="F23" s="18">
        <f>'[3]декабрь 1'!$R$11</f>
        <v>18048.2</v>
      </c>
      <c r="G23" s="18">
        <f>[15]Свод!$R$21</f>
        <v>18048.2</v>
      </c>
      <c r="H23" s="18">
        <f>'[22]сентябрь 1'!$R$21</f>
        <v>18048.2</v>
      </c>
      <c r="I23" s="18">
        <f>'[22]сентябрь 1'!$R$21</f>
        <v>18048.2</v>
      </c>
      <c r="J23" s="18">
        <f>'[22]сентябрь 1'!$R$21</f>
        <v>18048.2</v>
      </c>
      <c r="K23" s="18">
        <f>'[22]сентябрь 1'!$R$21</f>
        <v>18048.2</v>
      </c>
      <c r="L23" s="18">
        <f>'[22]сентябрь 1'!$R$21</f>
        <v>18048.2</v>
      </c>
    </row>
    <row r="24" spans="1:12" ht="15">
      <c r="A24" s="15"/>
      <c r="B24" s="9" t="s">
        <v>38</v>
      </c>
      <c r="C24" s="18">
        <f>[25]Динамика!$C$16</f>
        <v>12486.360000000008</v>
      </c>
      <c r="D24" s="18">
        <f>[26]Динамика!$C$16</f>
        <v>9066.0600000000013</v>
      </c>
      <c r="E24" s="18">
        <v>4156.6099999999997</v>
      </c>
      <c r="F24" s="18">
        <v>4156.6099999999997</v>
      </c>
      <c r="G24" s="18">
        <f>[15]Свод!$R$22</f>
        <v>4156.6099999999997</v>
      </c>
      <c r="H24" s="18">
        <f>'[22]сентябрь 1'!$R$22</f>
        <v>4156.6099999999997</v>
      </c>
      <c r="I24" s="18">
        <f>'[22]сентябрь 1'!$R$22</f>
        <v>4156.6099999999997</v>
      </c>
      <c r="J24" s="18">
        <f>'[22]сентябрь 1'!$R$22</f>
        <v>4156.6099999999997</v>
      </c>
      <c r="K24" s="18">
        <f>'[22]сентябрь 1'!$R$22</f>
        <v>4156.6099999999997</v>
      </c>
      <c r="L24" s="18">
        <f>'[22]сентябрь 1'!$R$22</f>
        <v>4156.6099999999997</v>
      </c>
    </row>
    <row r="25" spans="1:12" ht="28.5">
      <c r="A25" s="28" t="s">
        <v>39</v>
      </c>
      <c r="B25" s="13" t="s">
        <v>40</v>
      </c>
      <c r="C25" s="14">
        <f>SUM(C26:C43)</f>
        <v>60053.288000000037</v>
      </c>
      <c r="D25" s="14">
        <f>SUM(D26:D43)+D32</f>
        <v>83356.675099999964</v>
      </c>
      <c r="E25" s="14">
        <f t="shared" ref="E25:G25" si="2">SUM(E26:E43)</f>
        <v>76816.009999999995</v>
      </c>
      <c r="F25" s="14">
        <f t="shared" si="2"/>
        <v>113032.54999999999</v>
      </c>
      <c r="G25" s="14">
        <f t="shared" si="2"/>
        <v>138695.73000000001</v>
      </c>
      <c r="H25" s="14">
        <f t="shared" ref="H25:K25" si="3">SUM(H26:H43)</f>
        <v>190556.77</v>
      </c>
      <c r="I25" s="14">
        <f t="shared" si="3"/>
        <v>202321.53</v>
      </c>
      <c r="J25" s="14">
        <f t="shared" si="3"/>
        <v>206082.01</v>
      </c>
      <c r="K25" s="14">
        <f t="shared" si="3"/>
        <v>209994.19000000003</v>
      </c>
      <c r="L25" s="14">
        <f>SUM(L26:L43)</f>
        <v>213161.29000000004</v>
      </c>
    </row>
    <row r="26" spans="1:12" ht="15">
      <c r="A26" s="28"/>
      <c r="B26" s="9" t="s">
        <v>19</v>
      </c>
      <c r="C26" s="16">
        <f>[1]Динамика!$D$16</f>
        <v>1767</v>
      </c>
      <c r="D26" s="16">
        <f>[2]Динамика!$D$16</f>
        <v>6326</v>
      </c>
      <c r="E26" s="16">
        <f>'[3]декабрь 1'!$R$7-'[3]декабрь 1'!$I$7</f>
        <v>3765.2900000000004</v>
      </c>
      <c r="F26" s="16">
        <f>F7-'[4]декабрь 1'!$I$7</f>
        <v>3723.0299999999997</v>
      </c>
      <c r="G26" s="16">
        <f>G7-'[5]декабрь 1'!$I$7</f>
        <v>2611.4300000000012</v>
      </c>
      <c r="H26" s="16">
        <f>H7-'[22]декабрь 1'!$M$8-'[22]декабрь 1'!$O$8</f>
        <v>6778.8899999999994</v>
      </c>
      <c r="I26" s="16">
        <f>I7-'[6]Я-1'!$M$8-'[6]Я-1'!$O$8</f>
        <v>7235.9300000000021</v>
      </c>
      <c r="J26" s="16">
        <f>J7-'[6]Ф-1'!$M$8-'[6]Ф-1'!$O$8</f>
        <v>7402.15</v>
      </c>
      <c r="K26" s="16">
        <f>K7-'[6]М-1'!$O$8-'[6]М-1'!$M$8</f>
        <v>7398.8399999999974</v>
      </c>
      <c r="L26" s="16">
        <f>L7-'[6]А-1'!$O$8-'[6]А-1'!$M$8</f>
        <v>7759.5000000000009</v>
      </c>
    </row>
    <row r="27" spans="1:12" ht="15">
      <c r="A27" s="28"/>
      <c r="B27" s="9" t="s">
        <v>20</v>
      </c>
      <c r="C27" s="18">
        <f>[7]Динамика!$D$16</f>
        <v>10.500000000000256</v>
      </c>
      <c r="D27" s="18">
        <f>[8]Динамика!$D$16</f>
        <v>49.100000000000648</v>
      </c>
      <c r="E27" s="18">
        <f>'[3]декабрь 1'!$R$8-'[3]декабрь 1'!$I$8</f>
        <v>59.900000000000034</v>
      </c>
      <c r="F27" s="18">
        <f>F8-'[4]декабрь 1'!$I$8</f>
        <v>116.80000000000007</v>
      </c>
      <c r="G27" s="16">
        <f>G8-'[5]декабрь 1'!$I$8</f>
        <v>38.100000000000023</v>
      </c>
      <c r="H27" s="16">
        <f>H8-'[22]декабрь 1'!$M$9-'[22]декабрь 1'!$O$9</f>
        <v>106.89999999999958</v>
      </c>
      <c r="I27" s="16">
        <f>I8-'[6]Я-1'!$M$9-'[6]Я-1'!$O$9</f>
        <v>197.59999999999945</v>
      </c>
      <c r="J27" s="16">
        <f>J8-'[6]Ф-1'!$M$9-'[6]Ф-1'!$O$9</f>
        <v>216.19999999999953</v>
      </c>
      <c r="K27" s="16">
        <f>K8-'[6]М-1'!$O$9-'[6]М-1'!$M$9</f>
        <v>219.19999999999953</v>
      </c>
      <c r="L27" s="16">
        <f>L8-'[6]А-1'!$O$9-'[6]А-1'!$M$9</f>
        <v>181.19999999999931</v>
      </c>
    </row>
    <row r="28" spans="1:12" ht="15">
      <c r="A28" s="28"/>
      <c r="B28" s="19" t="s">
        <v>21</v>
      </c>
      <c r="C28" s="6" t="s">
        <v>22</v>
      </c>
      <c r="D28" s="6" t="s">
        <v>22</v>
      </c>
      <c r="E28" s="18">
        <v>0</v>
      </c>
      <c r="F28" s="18">
        <f>F9-'[4]декабрь 1'!$I$9</f>
        <v>7035.3000000000011</v>
      </c>
      <c r="G28" s="16">
        <f>G9-'[5]декабрь 1'!$I$9</f>
        <v>8629.9000000000015</v>
      </c>
      <c r="H28" s="16">
        <f>H9-'[22]декабрь 1'!$M$10-'[22]декабрь 1'!$O$10</f>
        <v>20438.400000000001</v>
      </c>
      <c r="I28" s="16">
        <f>I9-'[6]Я-1'!$M$10-'[6]Я-1'!$O$10</f>
        <v>20885.3</v>
      </c>
      <c r="J28" s="16">
        <f>J9-'[6]Ф-1'!$M$10-'[6]Ф-1'!$O$10</f>
        <v>22154.000000000004</v>
      </c>
      <c r="K28" s="16">
        <f>K9-'[6]М-1'!$O$10-'[6]М-1'!$M$10</f>
        <v>22480.400000000005</v>
      </c>
      <c r="L28" s="16">
        <f>L9-'[6]А-1'!$M$10-'[6]А-1'!$O$10</f>
        <v>22417.600000000006</v>
      </c>
    </row>
    <row r="29" spans="1:12" ht="15">
      <c r="A29" s="28"/>
      <c r="B29" s="19" t="s">
        <v>23</v>
      </c>
      <c r="C29" s="18" t="s">
        <v>22</v>
      </c>
      <c r="D29" s="18" t="s">
        <v>22</v>
      </c>
      <c r="E29" s="18" t="s">
        <v>22</v>
      </c>
      <c r="F29" s="18">
        <f>F10-'[4]декабрь 1'!$I$10</f>
        <v>1457.7000000000003</v>
      </c>
      <c r="G29" s="16">
        <f>G10-'[5]декабрь 1'!$I$10</f>
        <v>2620</v>
      </c>
      <c r="H29" s="16">
        <f>H10-'[22]декабрь 1'!$M$11-'[22]декабрь 1'!$O$11</f>
        <v>5398.2000000000016</v>
      </c>
      <c r="I29" s="16">
        <f>I10-'[6]Я-1'!$M$11-'[6]Я-1'!$O$11</f>
        <v>5876.5000000000018</v>
      </c>
      <c r="J29" s="16">
        <f>J10-'[6]Ф-1'!$M$11-'[6]Ф-1'!$O$11</f>
        <v>6587.3000000000029</v>
      </c>
      <c r="K29" s="16">
        <f>K10-'[6]М-1'!$O$11-'[6]М-1'!$M$11</f>
        <v>7346.5</v>
      </c>
      <c r="L29" s="16">
        <f>L10-'[6]А-1'!$M$11-'[6]А-1'!$O$11</f>
        <v>7574.6999999999989</v>
      </c>
    </row>
    <row r="30" spans="1:12" ht="15">
      <c r="A30" s="28"/>
      <c r="B30" s="9" t="s">
        <v>24</v>
      </c>
      <c r="C30" s="18">
        <f>[27]Динамика!$D$16</f>
        <v>2043.5800000000004</v>
      </c>
      <c r="D30" s="18">
        <f>[9]Динамика!$D$16</f>
        <v>6457.9900000000052</v>
      </c>
      <c r="E30" s="18">
        <f>'[3]декабрь 1'!$R$12-'[3]декабрь 1'!$I$12</f>
        <v>4732.8099999999977</v>
      </c>
      <c r="F30" s="18">
        <f>F11-'[4]декабрь 1'!$I$12</f>
        <v>10432.990000000002</v>
      </c>
      <c r="G30" s="16">
        <f>G11-'[5]декабрь 1'!$I$11</f>
        <v>15119.04</v>
      </c>
      <c r="H30" s="16">
        <f>H11-'[22]декабрь 1'!$M$12-'[22]декабрь 1'!$O$12</f>
        <v>24287.839999999997</v>
      </c>
      <c r="I30" s="16">
        <f>I11-'[6]Я-1'!$M$12-'[6]Я-1'!$O$12</f>
        <v>27164.87999999999</v>
      </c>
      <c r="J30" s="16">
        <f>J11-'[6]Ф-1'!$M$12-'[6]Ф-1'!$O$12</f>
        <v>24892.3</v>
      </c>
      <c r="K30" s="16">
        <f>K11-'[6]М-1'!$O$12-'[6]М-1'!$M$12</f>
        <v>25317.319999999996</v>
      </c>
      <c r="L30" s="16">
        <f>L11-'[6]А-1'!$M$12-'[6]А-1'!$O$12</f>
        <v>26358.46</v>
      </c>
    </row>
    <row r="31" spans="1:12" ht="15">
      <c r="A31" s="28"/>
      <c r="B31" s="9" t="s">
        <v>25</v>
      </c>
      <c r="C31" s="18" t="s">
        <v>22</v>
      </c>
      <c r="D31" s="18" t="s">
        <v>22</v>
      </c>
      <c r="E31" s="18" t="s">
        <v>22</v>
      </c>
      <c r="F31" s="18" t="s">
        <v>22</v>
      </c>
      <c r="G31" s="18" t="s">
        <v>22</v>
      </c>
      <c r="H31" s="16">
        <f>H12-'[22]декабрь 1'!$M$13-'[22]декабрь 1'!$O$13</f>
        <v>900.42000000000098</v>
      </c>
      <c r="I31" s="16">
        <f>I12-'[6]Я-1'!$M$13-'[6]Я-1'!$O$13</f>
        <v>1573.6600000000012</v>
      </c>
      <c r="J31" s="16">
        <f>J12-'[6]Ф-1'!$M$13-'[6]Ф-1'!$O$13</f>
        <v>1797.8600000000008</v>
      </c>
      <c r="K31" s="16">
        <f>K12-'[6]М-1'!$O$13-'[6]М-1'!$M$13</f>
        <v>1586.6600000000005</v>
      </c>
      <c r="L31" s="16">
        <f>L12-'[6]А-1'!$M$13-'[6]А-1'!$O$13</f>
        <v>1466.2600000000023</v>
      </c>
    </row>
    <row r="32" spans="1:12" ht="15">
      <c r="A32" s="28"/>
      <c r="B32" s="19" t="s">
        <v>26</v>
      </c>
      <c r="C32" s="6" t="s">
        <v>22</v>
      </c>
      <c r="D32" s="18">
        <f>[11]Динамика!$D$16</f>
        <v>5571.7700499999992</v>
      </c>
      <c r="E32" s="18">
        <f>'[3]декабрь 1'!$R$14-'[3]декабрь 1'!$I$14</f>
        <v>7606</v>
      </c>
      <c r="F32" s="18">
        <f>F13-'[4]декабрь 1'!$I$14</f>
        <v>5835.2</v>
      </c>
      <c r="G32" s="16">
        <f>G13-'[5]декабрь 1'!$I$12</f>
        <v>5669.5000000000045</v>
      </c>
      <c r="H32" s="16">
        <f>H13</f>
        <v>5206</v>
      </c>
      <c r="I32" s="16">
        <f>I13-'[6]Я-1'!$M$14-'[6]Я-1'!$O$14</f>
        <v>5206</v>
      </c>
      <c r="J32" s="16">
        <f>J13-'[6]Ф-1'!$M$14-'[6]Ф-1'!$O$14</f>
        <v>5206</v>
      </c>
      <c r="K32" s="16">
        <f>K13-'[6]М-1'!$O$14-'[6]М-1'!$M$14</f>
        <v>5206</v>
      </c>
      <c r="L32" s="16">
        <f>L13-'[6]А-1'!$M$14-'[6]А-1'!$O$14</f>
        <v>5206</v>
      </c>
    </row>
    <row r="33" spans="1:12" ht="15">
      <c r="A33" s="28"/>
      <c r="B33" s="19" t="str">
        <f>B14</f>
        <v>ООО УК "ПОК и ТС"</v>
      </c>
      <c r="C33" s="6" t="s">
        <v>22</v>
      </c>
      <c r="D33" s="6" t="s">
        <v>22</v>
      </c>
      <c r="E33" s="18">
        <f>'[3]декабрь 1'!$R$15-'[3]декабрь 1'!$I$15</f>
        <v>2561.8999999999996</v>
      </c>
      <c r="F33" s="18">
        <f>F14-'[4]декабрь 1'!$I$15</f>
        <v>11406.029999999999</v>
      </c>
      <c r="G33" s="16">
        <f>G14-'[5]декабрь 1'!$I$13</f>
        <v>25601.360000000001</v>
      </c>
      <c r="H33" s="16">
        <f>H14-'[22]декабрь 1'!$M$15-'[22]декабрь 1'!$O$15</f>
        <v>39082.079999999994</v>
      </c>
      <c r="I33" s="16">
        <f>I14-'[6]Я-1'!$M$15-'[6]Я-1'!$O$15</f>
        <v>42994.899999999994</v>
      </c>
      <c r="J33" s="16">
        <f>J14-'[6]Ф-1'!$M$15-'[6]Ф-1'!$O$15</f>
        <v>44999.29</v>
      </c>
      <c r="K33" s="16">
        <f>K14-'[6]М-1'!$O$15-'[6]М-1'!$M$15</f>
        <v>46303.97</v>
      </c>
      <c r="L33" s="16">
        <f>L14-'[6]А-1'!$M$15-'[6]А-1'!$O$15</f>
        <v>46813.07</v>
      </c>
    </row>
    <row r="34" spans="1:12" ht="15">
      <c r="A34" s="28"/>
      <c r="B34" s="19" t="s">
        <v>41</v>
      </c>
      <c r="C34" s="6" t="s">
        <v>22</v>
      </c>
      <c r="D34" s="6" t="s">
        <v>22</v>
      </c>
      <c r="E34" s="6" t="s">
        <v>22</v>
      </c>
      <c r="F34" s="18">
        <f>F15-'[4]декабрь 1'!$I$16</f>
        <v>3676.6999999999989</v>
      </c>
      <c r="G34" s="16">
        <f>G15-'[12]декабрь 1'!$I$14</f>
        <v>7348.3700000000008</v>
      </c>
      <c r="H34" s="16">
        <f>H15-1729.15-3387.92</f>
        <v>15110.74</v>
      </c>
      <c r="I34" s="16">
        <f>I15-'[6]Я-1'!$M$16-'[6]Я-1'!$O$16</f>
        <v>16210.5</v>
      </c>
      <c r="J34" s="16">
        <f>J15-'[6]Ф-1'!$M$16-'[6]Ф-1'!$O$16</f>
        <v>16584.800000000003</v>
      </c>
      <c r="K34" s="16">
        <f>K15-'[6]М-1'!$O$16-'[6]М-1'!$M$16</f>
        <v>16652.950000000004</v>
      </c>
      <c r="L34" s="16">
        <f>K34</f>
        <v>16652.950000000004</v>
      </c>
    </row>
    <row r="35" spans="1:12" ht="15">
      <c r="A35" s="28"/>
      <c r="B35" s="19" t="s">
        <v>29</v>
      </c>
      <c r="C35" s="18" t="s">
        <v>22</v>
      </c>
      <c r="D35" s="18" t="s">
        <v>22</v>
      </c>
      <c r="E35" s="18" t="s">
        <v>22</v>
      </c>
      <c r="F35" s="18">
        <f>F16-'[4]декабрь 1'!$I$18</f>
        <v>641.06999999999994</v>
      </c>
      <c r="G35" s="16">
        <f>G16-'[5]декабрь 1'!$I$15</f>
        <v>4481.22</v>
      </c>
      <c r="H35" s="16">
        <f>H16-'[22]декабрь 1'!$K$17</f>
        <v>9648.6500000000015</v>
      </c>
      <c r="I35" s="16">
        <f>I16-'[6]Я-1'!$M$17-'[6]Я-1'!$O$17</f>
        <v>10610.490000000002</v>
      </c>
      <c r="J35" s="16">
        <f>J16-'[6]Ф-1'!$M$17-'[6]Ф-1'!$O$17</f>
        <v>11105.61</v>
      </c>
      <c r="K35" s="16">
        <f>K16-'[6]М-1'!$O$17-'[6]М-1'!$M$17</f>
        <v>11901.800000000003</v>
      </c>
      <c r="L35" s="16">
        <f>L16-'[6]А-1'!$M$17-'[6]А-1'!$O$17</f>
        <v>12681.750000000002</v>
      </c>
    </row>
    <row r="36" spans="1:12" ht="15">
      <c r="A36" s="28"/>
      <c r="B36" s="22" t="s">
        <v>30</v>
      </c>
      <c r="C36" s="18" t="s">
        <v>22</v>
      </c>
      <c r="D36" s="18" t="s">
        <v>22</v>
      </c>
      <c r="E36" s="18" t="s">
        <v>22</v>
      </c>
      <c r="F36" s="23" t="s">
        <v>31</v>
      </c>
      <c r="G36" s="23" t="s">
        <v>31</v>
      </c>
      <c r="H36" s="25">
        <f>H17-'[22]декабрь 1'!$K$18</f>
        <v>3331.8</v>
      </c>
      <c r="I36" s="25">
        <f>I17-'[6]Я-1'!$M$18-'[6]Я-1'!$O$18</f>
        <v>3827.6</v>
      </c>
      <c r="J36" s="25">
        <f>J17-'[6]Ф-1'!$M$18-'[6]Ф-1'!$O$18</f>
        <v>4227.8999999999987</v>
      </c>
      <c r="K36" s="25">
        <f>K17-'[6]М-1'!$O$18-'[6]М-1'!$M$18</f>
        <v>4539.1999999999989</v>
      </c>
      <c r="L36" s="25">
        <f>L17-'[6]А-1'!$M$18-'[6]А-1'!$O$18</f>
        <v>4833.6999999999989</v>
      </c>
    </row>
    <row r="37" spans="1:12" ht="15">
      <c r="A37" s="28"/>
      <c r="B37" s="26" t="s">
        <v>32</v>
      </c>
      <c r="C37" s="18"/>
      <c r="D37" s="18"/>
      <c r="E37" s="18" t="s">
        <v>22</v>
      </c>
      <c r="F37" s="18" t="s">
        <v>22</v>
      </c>
      <c r="G37" s="18" t="s">
        <v>22</v>
      </c>
      <c r="H37" s="18" t="s">
        <v>22</v>
      </c>
      <c r="I37" s="25">
        <f>I18-'[6]Я-1'!$M$19-'[6]Я-1'!$O$19</f>
        <v>271.32000000000005</v>
      </c>
      <c r="J37" s="25">
        <f>J18-'[6]Ф-1'!$M$19-'[6]Ф-1'!$O$19</f>
        <v>641.75000000000011</v>
      </c>
      <c r="K37" s="25">
        <f>K18-'[6]М-1'!$O$19-'[6]М-1'!$M$19</f>
        <v>774.50000000000023</v>
      </c>
      <c r="L37" s="25">
        <f>L18-'[6]А-1'!$M$19-'[6]А-1'!$O$19</f>
        <v>949.25</v>
      </c>
    </row>
    <row r="38" spans="1:12" ht="15">
      <c r="A38" s="28"/>
      <c r="B38" s="9" t="s">
        <v>33</v>
      </c>
      <c r="C38" s="18">
        <f>[28]Динамика!$D$16</f>
        <v>1332.6900000000005</v>
      </c>
      <c r="D38" s="18">
        <f>[14]Динамика!$D$16</f>
        <v>587.96000000000095</v>
      </c>
      <c r="E38" s="18">
        <f>'[3]декабрь 1'!$R$13-'[3]декабрь 1'!$I$13</f>
        <v>363.82999999999993</v>
      </c>
      <c r="F38" s="18">
        <f>F19-'[4]декабрь 1'!$I$13</f>
        <v>0</v>
      </c>
      <c r="G38" s="16">
        <f>[15]Свод!$R$29</f>
        <v>0</v>
      </c>
      <c r="H38" s="16">
        <f>[15]Свод!$R$29</f>
        <v>0</v>
      </c>
      <c r="I38" s="16">
        <f>[15]Свод!$R$29</f>
        <v>0</v>
      </c>
      <c r="J38" s="16">
        <f>[15]Свод!$R$29</f>
        <v>0</v>
      </c>
      <c r="K38" s="16">
        <f>[15]Свод!$R$29</f>
        <v>0</v>
      </c>
      <c r="L38" s="16">
        <f>[15]Свод!$R$29</f>
        <v>0</v>
      </c>
    </row>
    <row r="39" spans="1:12" ht="15.75" customHeight="1">
      <c r="A39" s="28"/>
      <c r="B39" s="19" t="s">
        <v>34</v>
      </c>
      <c r="C39" s="16">
        <f>'[16]Динамика 2012'!$D$16</f>
        <v>5111.2379999999976</v>
      </c>
      <c r="D39" s="16">
        <f>D20</f>
        <v>2130.915</v>
      </c>
      <c r="E39" s="16">
        <v>2130.92</v>
      </c>
      <c r="F39" s="16">
        <f>E39</f>
        <v>2130.92</v>
      </c>
      <c r="G39" s="16">
        <f>[15]Свод!$R$34</f>
        <v>0</v>
      </c>
      <c r="H39" s="16">
        <f>[15]Свод!$R$34</f>
        <v>0</v>
      </c>
      <c r="I39" s="16">
        <f>[15]Свод!$R$34</f>
        <v>0</v>
      </c>
      <c r="J39" s="16">
        <f>[15]Свод!$R$34</f>
        <v>0</v>
      </c>
      <c r="K39" s="16">
        <f>[15]Свод!$R$34</f>
        <v>0</v>
      </c>
      <c r="L39" s="16">
        <f>[15]Свод!$R$34</f>
        <v>0</v>
      </c>
    </row>
    <row r="40" spans="1:12" ht="15">
      <c r="A40" s="28"/>
      <c r="B40" s="9" t="s">
        <v>35</v>
      </c>
      <c r="C40" s="18">
        <f>[18]Динамика!$D$16</f>
        <v>7601.1200000000008</v>
      </c>
      <c r="D40" s="18">
        <f>D21</f>
        <v>6309.9599999999973</v>
      </c>
      <c r="E40" s="18">
        <f>E21</f>
        <v>6309.96</v>
      </c>
      <c r="F40" s="18">
        <f>E40</f>
        <v>6309.96</v>
      </c>
      <c r="G40" s="18">
        <f>[15]Свод!$R$35</f>
        <v>6309.96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</row>
    <row r="41" spans="1:12" ht="15">
      <c r="A41" s="28"/>
      <c r="B41" s="9" t="s">
        <v>36</v>
      </c>
      <c r="C41" s="25">
        <f>[20]Динамика!$D$16</f>
        <v>27169.800000000028</v>
      </c>
      <c r="D41" s="25">
        <f>[21]Динамика!$D$16</f>
        <v>36820.14999999998</v>
      </c>
      <c r="E41" s="25">
        <v>32895.79</v>
      </c>
      <c r="F41" s="25">
        <f>F22</f>
        <v>38062.04</v>
      </c>
      <c r="G41" s="25">
        <f>[15]Свод!$R$36</f>
        <v>38062.04</v>
      </c>
      <c r="H41" s="25">
        <f>[15]Свод!$R$36</f>
        <v>38062.04</v>
      </c>
      <c r="I41" s="25">
        <f>[15]Свод!$R$36</f>
        <v>38062.04</v>
      </c>
      <c r="J41" s="25">
        <f>[15]Свод!$R$36</f>
        <v>38062.04</v>
      </c>
      <c r="K41" s="25">
        <f>[15]Свод!$R$36</f>
        <v>38062.04</v>
      </c>
      <c r="L41" s="25">
        <f>[15]Свод!$R$36</f>
        <v>38062.04</v>
      </c>
    </row>
    <row r="42" spans="1:12" ht="15">
      <c r="A42" s="28"/>
      <c r="B42" s="9" t="s">
        <v>37</v>
      </c>
      <c r="C42" s="18">
        <f>[23]Динамика!$D$16</f>
        <v>2531</v>
      </c>
      <c r="D42" s="18">
        <f>[24]Динамика!$D$16</f>
        <v>4465</v>
      </c>
      <c r="E42" s="18">
        <f>'[3]декабрь 1'!$R$11-'[3]декабрь 1'!$I$11</f>
        <v>12233</v>
      </c>
      <c r="F42" s="25">
        <f>F23</f>
        <v>18048.2</v>
      </c>
      <c r="G42" s="25">
        <f>[15]Свод!$R$37</f>
        <v>18048.2</v>
      </c>
      <c r="H42" s="25">
        <f>[15]Свод!$R$37</f>
        <v>18048.2</v>
      </c>
      <c r="I42" s="25">
        <f>[15]Свод!$R$37</f>
        <v>18048.2</v>
      </c>
      <c r="J42" s="25">
        <f>[15]Свод!$R$37</f>
        <v>18048.2</v>
      </c>
      <c r="K42" s="25">
        <f>[15]Свод!$R$37</f>
        <v>18048.2</v>
      </c>
      <c r="L42" s="25">
        <f>[15]Свод!$R$37</f>
        <v>18048.2</v>
      </c>
    </row>
    <row r="43" spans="1:12" ht="15">
      <c r="A43" s="28"/>
      <c r="B43" s="9" t="s">
        <v>38</v>
      </c>
      <c r="C43" s="18">
        <f>[25]Динамика!$D$16</f>
        <v>12486.360000000008</v>
      </c>
      <c r="D43" s="18">
        <f>[26]Динамика!$D$16</f>
        <v>9066.0600000000013</v>
      </c>
      <c r="E43" s="18">
        <f>E24</f>
        <v>4156.6099999999997</v>
      </c>
      <c r="F43" s="25">
        <f>F24</f>
        <v>4156.6099999999997</v>
      </c>
      <c r="G43" s="25">
        <f>[15]Свод!$R$38</f>
        <v>4156.6099999999997</v>
      </c>
      <c r="H43" s="25">
        <f>[15]Свод!$R$38</f>
        <v>4156.6099999999997</v>
      </c>
      <c r="I43" s="25">
        <f>[15]Свод!$R$38</f>
        <v>4156.6099999999997</v>
      </c>
      <c r="J43" s="25">
        <f>[15]Свод!$R$38</f>
        <v>4156.6099999999997</v>
      </c>
      <c r="K43" s="25">
        <f>[15]Свод!$R$38</f>
        <v>4156.6099999999997</v>
      </c>
      <c r="L43" s="25">
        <f>[15]Свод!$R$38</f>
        <v>4156.6099999999997</v>
      </c>
    </row>
    <row r="44" spans="1:12" ht="15">
      <c r="A44" s="29"/>
      <c r="B44" s="30"/>
      <c r="C44" s="30"/>
      <c r="G44" s="2"/>
    </row>
    <row r="45" spans="1:12" ht="15" customHeight="1">
      <c r="A45" s="29"/>
      <c r="B45" s="31" t="s">
        <v>42</v>
      </c>
      <c r="C45" s="31"/>
      <c r="D45" s="31"/>
      <c r="E45" s="31"/>
      <c r="F45" s="31"/>
      <c r="G45" s="31"/>
      <c r="H45" s="31"/>
      <c r="I45" s="31"/>
    </row>
    <row r="46" spans="1:12" ht="16.5" customHeight="1">
      <c r="B46" s="33" t="s">
        <v>43</v>
      </c>
      <c r="C46" s="33"/>
      <c r="D46" s="33"/>
      <c r="E46" s="33"/>
      <c r="F46" s="33"/>
      <c r="G46" s="33"/>
      <c r="H46" s="33"/>
      <c r="I46" s="33"/>
    </row>
    <row r="47" spans="1:12" ht="16.5" customHeight="1">
      <c r="A47" s="34"/>
      <c r="B47" s="33" t="s">
        <v>44</v>
      </c>
      <c r="C47" s="33"/>
      <c r="D47" s="33"/>
      <c r="E47" s="33"/>
      <c r="F47" s="33"/>
      <c r="G47" s="33"/>
      <c r="H47" s="33"/>
      <c r="I47" s="33"/>
    </row>
    <row r="48" spans="1:12" ht="16.5" customHeight="1">
      <c r="A48" s="34"/>
      <c r="B48" s="33" t="s">
        <v>45</v>
      </c>
      <c r="C48" s="33"/>
      <c r="D48" s="33"/>
      <c r="E48" s="33"/>
      <c r="F48" s="33"/>
      <c r="G48" s="33"/>
      <c r="H48" s="33"/>
      <c r="I48" s="33"/>
    </row>
    <row r="49" spans="1:9" ht="16.5" customHeight="1">
      <c r="A49" s="34"/>
      <c r="B49" s="33" t="s">
        <v>46</v>
      </c>
      <c r="C49" s="33"/>
      <c r="D49" s="33"/>
      <c r="E49" s="33"/>
      <c r="F49" s="33"/>
      <c r="G49" s="33"/>
      <c r="H49" s="33"/>
      <c r="I49" s="33"/>
    </row>
    <row r="50" spans="1:9" ht="15" customHeight="1">
      <c r="A50" s="34"/>
      <c r="B50" s="33" t="s">
        <v>47</v>
      </c>
      <c r="C50" s="33"/>
      <c r="D50" s="33"/>
      <c r="E50" s="33"/>
      <c r="F50" s="33"/>
      <c r="G50" s="33"/>
      <c r="H50" s="33"/>
      <c r="I50" s="33"/>
    </row>
    <row r="51" spans="1:9" ht="17.25" customHeight="1">
      <c r="A51"/>
      <c r="B51" s="33" t="s">
        <v>48</v>
      </c>
      <c r="C51" s="33"/>
      <c r="D51" s="33"/>
      <c r="E51" s="33"/>
      <c r="F51" s="33"/>
      <c r="G51" s="33"/>
      <c r="H51" s="33"/>
      <c r="I51" s="33"/>
    </row>
    <row r="52" spans="1:9" ht="17.25" customHeight="1">
      <c r="A52"/>
      <c r="B52" s="35"/>
      <c r="C52" s="35"/>
      <c r="D52" s="35"/>
      <c r="E52" s="35"/>
      <c r="F52" s="35"/>
    </row>
    <row r="53" spans="1:9">
      <c r="B53" s="36"/>
    </row>
  </sheetData>
  <mergeCells count="11">
    <mergeCell ref="B47:I47"/>
    <mergeCell ref="B48:I48"/>
    <mergeCell ref="B49:I49"/>
    <mergeCell ref="B50:I50"/>
    <mergeCell ref="B51:I51"/>
    <mergeCell ref="A1:I1"/>
    <mergeCell ref="B2:C2"/>
    <mergeCell ref="A6:A24"/>
    <mergeCell ref="A25:A43"/>
    <mergeCell ref="B45:I45"/>
    <mergeCell ref="B46:I46"/>
  </mergeCells>
  <printOptions horizontalCentered="1"/>
  <pageMargins left="0.15748031496062992" right="0.15748031496062992" top="0.15748031496062992" bottom="0.19685039370078741" header="0.15748031496062992" footer="0.1574803149606299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cp:lastPrinted>2018-06-04T06:32:20Z</cp:lastPrinted>
  <dcterms:created xsi:type="dcterms:W3CDTF">2018-06-04T06:25:57Z</dcterms:created>
  <dcterms:modified xsi:type="dcterms:W3CDTF">2018-06-04T06:32:31Z</dcterms:modified>
</cp:coreProperties>
</file>