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80" windowHeight="11385"/>
  </bookViews>
  <sheets>
    <sheet name="Свод" sheetId="1" r:id="rId1"/>
    <sheet name="Лист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Свод!$A$1:$R$49</definedName>
  </definedNames>
  <calcPr calcId="125725"/>
</workbook>
</file>

<file path=xl/calcChain.xml><?xml version="1.0" encoding="utf-8"?>
<calcChain xmlns="http://schemas.openxmlformats.org/spreadsheetml/2006/main">
  <c r="R17" i="1"/>
  <c r="R16"/>
  <c r="R14"/>
  <c r="R13"/>
  <c r="R12"/>
  <c r="R30" s="1"/>
  <c r="R11"/>
  <c r="R29" s="1"/>
  <c r="R10"/>
  <c r="R9"/>
  <c r="R8"/>
  <c r="R7"/>
  <c r="R41"/>
  <c r="R40"/>
  <c r="R39"/>
  <c r="R38"/>
  <c r="R37"/>
  <c r="R36"/>
  <c r="R23"/>
  <c r="R22"/>
  <c r="R21"/>
  <c r="R20"/>
  <c r="R19"/>
  <c r="R18"/>
  <c r="Q15"/>
  <c r="R15" s="1"/>
  <c r="Q17"/>
  <c r="Q16"/>
  <c r="Q14"/>
  <c r="Q13"/>
  <c r="Q12"/>
  <c r="Q11"/>
  <c r="Q10"/>
  <c r="Q9"/>
  <c r="Q8"/>
  <c r="Q7"/>
  <c r="Q41"/>
  <c r="Q40"/>
  <c r="Q39"/>
  <c r="Q38"/>
  <c r="Q37"/>
  <c r="Q36"/>
  <c r="Q23"/>
  <c r="Q22"/>
  <c r="Q21"/>
  <c r="Q20"/>
  <c r="Q19"/>
  <c r="Q18"/>
  <c r="P15"/>
  <c r="P14"/>
  <c r="P13"/>
  <c r="R27" l="1"/>
  <c r="R31"/>
  <c r="R28"/>
  <c r="R26"/>
  <c r="R35"/>
  <c r="R32"/>
  <c r="R25"/>
  <c r="R34"/>
  <c r="R6"/>
  <c r="Q28"/>
  <c r="Q32"/>
  <c r="Q33"/>
  <c r="R33" s="1"/>
  <c r="Q25"/>
  <c r="Q34"/>
  <c r="Q27"/>
  <c r="Q31"/>
  <c r="Q29"/>
  <c r="Q26"/>
  <c r="Q30"/>
  <c r="Q35"/>
  <c r="Q6"/>
  <c r="P33"/>
  <c r="P32"/>
  <c r="P31"/>
  <c r="P12"/>
  <c r="P38"/>
  <c r="P23"/>
  <c r="P22"/>
  <c r="P21"/>
  <c r="P20"/>
  <c r="P17"/>
  <c r="P16"/>
  <c r="P11"/>
  <c r="P10"/>
  <c r="P9"/>
  <c r="P8"/>
  <c r="P7"/>
  <c r="P41"/>
  <c r="P40"/>
  <c r="P39"/>
  <c r="P37"/>
  <c r="P36"/>
  <c r="P19"/>
  <c r="P18"/>
  <c r="G33"/>
  <c r="G15"/>
  <c r="R24" l="1"/>
  <c r="Q24"/>
  <c r="P25"/>
  <c r="P30"/>
  <c r="P35"/>
  <c r="P28"/>
  <c r="P27"/>
  <c r="P26"/>
  <c r="P34"/>
  <c r="P29"/>
  <c r="P6"/>
  <c r="O27"/>
  <c r="O15"/>
  <c r="O8"/>
  <c r="O12"/>
  <c r="O17"/>
  <c r="O35" s="1"/>
  <c r="O16"/>
  <c r="O34" s="1"/>
  <c r="O14"/>
  <c r="O32" s="1"/>
  <c r="O11"/>
  <c r="O29" s="1"/>
  <c r="O10"/>
  <c r="O28" s="1"/>
  <c r="O9"/>
  <c r="O7"/>
  <c r="O25" s="1"/>
  <c r="O41"/>
  <c r="O40"/>
  <c r="O39"/>
  <c r="O38"/>
  <c r="O37"/>
  <c r="O36"/>
  <c r="O23"/>
  <c r="O22"/>
  <c r="O21"/>
  <c r="O20"/>
  <c r="O19"/>
  <c r="O18"/>
  <c r="N17"/>
  <c r="N16"/>
  <c r="N14"/>
  <c r="N13"/>
  <c r="N12"/>
  <c r="N11"/>
  <c r="N10"/>
  <c r="N9"/>
  <c r="N8"/>
  <c r="N7"/>
  <c r="N41"/>
  <c r="N40"/>
  <c r="N39"/>
  <c r="N38"/>
  <c r="N37"/>
  <c r="N36"/>
  <c r="N23"/>
  <c r="N22"/>
  <c r="N21"/>
  <c r="N20"/>
  <c r="N19"/>
  <c r="N18"/>
  <c r="B30"/>
  <c r="M12"/>
  <c r="M30" s="1"/>
  <c r="P24" l="1"/>
  <c r="N29"/>
  <c r="N26"/>
  <c r="N30"/>
  <c r="N35"/>
  <c r="O30"/>
  <c r="N32"/>
  <c r="O33"/>
  <c r="N25"/>
  <c r="N34"/>
  <c r="N31"/>
  <c r="O26"/>
  <c r="M16"/>
  <c r="M11"/>
  <c r="M10"/>
  <c r="M9"/>
  <c r="M13"/>
  <c r="M8"/>
  <c r="M29" l="1"/>
  <c r="M26"/>
  <c r="M28"/>
  <c r="M27"/>
  <c r="M31"/>
  <c r="M34"/>
  <c r="L19"/>
  <c r="M19"/>
  <c r="M18"/>
  <c r="L21"/>
  <c r="M23"/>
  <c r="M22"/>
  <c r="M21"/>
  <c r="M20"/>
  <c r="M7"/>
  <c r="L7"/>
  <c r="L25" s="1"/>
  <c r="M41"/>
  <c r="M40"/>
  <c r="M39"/>
  <c r="M38"/>
  <c r="M37"/>
  <c r="M36"/>
  <c r="L17"/>
  <c r="L16"/>
  <c r="L34" s="1"/>
  <c r="L15"/>
  <c r="L14"/>
  <c r="L32" s="1"/>
  <c r="L13"/>
  <c r="L11"/>
  <c r="L29" s="1"/>
  <c r="L10"/>
  <c r="L28" s="1"/>
  <c r="L9"/>
  <c r="L27" s="1"/>
  <c r="L8"/>
  <c r="L26" s="1"/>
  <c r="L41"/>
  <c r="L40"/>
  <c r="L39"/>
  <c r="L38"/>
  <c r="L37"/>
  <c r="L36"/>
  <c r="L23"/>
  <c r="L22"/>
  <c r="L20"/>
  <c r="L18"/>
  <c r="K17"/>
  <c r="K35" s="1"/>
  <c r="K16"/>
  <c r="K34" s="1"/>
  <c r="K15"/>
  <c r="K33" s="1"/>
  <c r="K14"/>
  <c r="K32" s="1"/>
  <c r="K13"/>
  <c r="K11"/>
  <c r="K29" s="1"/>
  <c r="K10"/>
  <c r="K28" s="1"/>
  <c r="K9"/>
  <c r="K27" s="1"/>
  <c r="K8"/>
  <c r="K26" s="1"/>
  <c r="K7"/>
  <c r="K25" s="1"/>
  <c r="K41"/>
  <c r="K40"/>
  <c r="K39"/>
  <c r="K38"/>
  <c r="K37"/>
  <c r="K36"/>
  <c r="K23"/>
  <c r="K22"/>
  <c r="K21"/>
  <c r="K20"/>
  <c r="K19"/>
  <c r="K18"/>
  <c r="J17"/>
  <c r="J35" s="1"/>
  <c r="J16"/>
  <c r="J34" s="1"/>
  <c r="J15"/>
  <c r="J33" s="1"/>
  <c r="J14"/>
  <c r="J32" s="1"/>
  <c r="J13"/>
  <c r="J11"/>
  <c r="J29" s="1"/>
  <c r="J10"/>
  <c r="J28" s="1"/>
  <c r="J9"/>
  <c r="J27" s="1"/>
  <c r="J8"/>
  <c r="J26" s="1"/>
  <c r="J7"/>
  <c r="J25" s="1"/>
  <c r="J41"/>
  <c r="J40"/>
  <c r="J39"/>
  <c r="J38"/>
  <c r="J37"/>
  <c r="J36"/>
  <c r="J23"/>
  <c r="J22"/>
  <c r="J21"/>
  <c r="J20"/>
  <c r="J19"/>
  <c r="J18"/>
  <c r="I17"/>
  <c r="I35" s="1"/>
  <c r="I16"/>
  <c r="I15"/>
  <c r="I14"/>
  <c r="I13"/>
  <c r="I11"/>
  <c r="I10"/>
  <c r="I9"/>
  <c r="I8"/>
  <c r="I26" s="1"/>
  <c r="I7"/>
  <c r="H14"/>
  <c r="I41"/>
  <c r="I40"/>
  <c r="I39"/>
  <c r="I38"/>
  <c r="I37"/>
  <c r="I36"/>
  <c r="I23"/>
  <c r="I22"/>
  <c r="I21"/>
  <c r="I20"/>
  <c r="I19"/>
  <c r="I18"/>
  <c r="L33" l="1"/>
  <c r="M33" s="1"/>
  <c r="N33" s="1"/>
  <c r="M15"/>
  <c r="L35"/>
  <c r="M35" s="1"/>
  <c r="M17"/>
  <c r="M25"/>
  <c r="L6"/>
  <c r="K6"/>
  <c r="J6"/>
  <c r="I25"/>
  <c r="I29"/>
  <c r="I34"/>
  <c r="I28"/>
  <c r="I33"/>
  <c r="I27"/>
  <c r="I32"/>
  <c r="I6"/>
  <c r="G17"/>
  <c r="H17"/>
  <c r="H35" s="1"/>
  <c r="H16"/>
  <c r="H15"/>
  <c r="H13"/>
  <c r="H11"/>
  <c r="H10"/>
  <c r="H9"/>
  <c r="H8"/>
  <c r="H26" s="1"/>
  <c r="H7"/>
  <c r="H41"/>
  <c r="H40"/>
  <c r="H39"/>
  <c r="H38"/>
  <c r="H37"/>
  <c r="H36"/>
  <c r="H23"/>
  <c r="H22"/>
  <c r="H21"/>
  <c r="H20"/>
  <c r="H19"/>
  <c r="H18"/>
  <c r="G41"/>
  <c r="G40"/>
  <c r="G39"/>
  <c r="G38"/>
  <c r="G37"/>
  <c r="G36"/>
  <c r="G23"/>
  <c r="G22"/>
  <c r="G21"/>
  <c r="G20"/>
  <c r="G19"/>
  <c r="G18"/>
  <c r="N15" l="1"/>
  <c r="H32"/>
  <c r="H31"/>
  <c r="I31" s="1"/>
  <c r="J31" s="1"/>
  <c r="H27"/>
  <c r="H25"/>
  <c r="H29"/>
  <c r="H34"/>
  <c r="H28"/>
  <c r="H33"/>
  <c r="H6"/>
  <c r="N6" l="1"/>
  <c r="I24"/>
  <c r="H24"/>
  <c r="K31"/>
  <c r="J24"/>
  <c r="G16"/>
  <c r="G13"/>
  <c r="G11"/>
  <c r="G10"/>
  <c r="G9"/>
  <c r="G8"/>
  <c r="G7"/>
  <c r="G27" l="1"/>
  <c r="G26"/>
  <c r="G31"/>
  <c r="G25"/>
  <c r="G29"/>
  <c r="G34"/>
  <c r="G28"/>
  <c r="L31"/>
  <c r="L24" s="1"/>
  <c r="K24"/>
  <c r="F21"/>
  <c r="F15" l="1"/>
  <c r="F14"/>
  <c r="F11"/>
  <c r="C37"/>
  <c r="F37"/>
  <c r="C38"/>
  <c r="E38"/>
  <c r="F38" s="1"/>
  <c r="C39"/>
  <c r="D39"/>
  <c r="F39"/>
  <c r="C40"/>
  <c r="D40"/>
  <c r="E40"/>
  <c r="C41"/>
  <c r="D41"/>
  <c r="E41"/>
  <c r="F41"/>
  <c r="F16"/>
  <c r="F34" l="1"/>
  <c r="F33"/>
  <c r="F32"/>
  <c r="F13"/>
  <c r="F10"/>
  <c r="F9"/>
  <c r="F8"/>
  <c r="F7"/>
  <c r="F22"/>
  <c r="E32"/>
  <c r="B32"/>
  <c r="E31"/>
  <c r="D31"/>
  <c r="E36"/>
  <c r="D36"/>
  <c r="C36"/>
  <c r="E29"/>
  <c r="D29"/>
  <c r="C29"/>
  <c r="E26"/>
  <c r="D26"/>
  <c r="C26"/>
  <c r="E25"/>
  <c r="D25"/>
  <c r="C25"/>
  <c r="E15"/>
  <c r="E14"/>
  <c r="E13"/>
  <c r="D13"/>
  <c r="D19"/>
  <c r="D37" s="1"/>
  <c r="C19"/>
  <c r="E18"/>
  <c r="D18"/>
  <c r="E11"/>
  <c r="D11"/>
  <c r="E9"/>
  <c r="E8"/>
  <c r="D8"/>
  <c r="C8"/>
  <c r="D21"/>
  <c r="C21"/>
  <c r="D20"/>
  <c r="D38" s="1"/>
  <c r="C20"/>
  <c r="D23"/>
  <c r="C23"/>
  <c r="E22"/>
  <c r="D22"/>
  <c r="C22"/>
  <c r="E7"/>
  <c r="D7"/>
  <c r="C7"/>
  <c r="F26" l="1"/>
  <c r="F27"/>
  <c r="F25"/>
  <c r="F31"/>
  <c r="F40"/>
  <c r="F28"/>
  <c r="F29"/>
  <c r="F36"/>
  <c r="F6"/>
  <c r="D6"/>
  <c r="E6"/>
  <c r="C24"/>
  <c r="E24"/>
  <c r="C6"/>
  <c r="D24"/>
  <c r="F24" l="1"/>
  <c r="G14" l="1"/>
  <c r="G32" l="1"/>
  <c r="G24" s="1"/>
  <c r="G6"/>
  <c r="M14" l="1"/>
  <c r="M32" l="1"/>
  <c r="M24" s="1"/>
  <c r="M6"/>
  <c r="N28" l="1"/>
  <c r="N27"/>
  <c r="N24" l="1"/>
  <c r="O13" l="1"/>
  <c r="O31" s="1"/>
  <c r="O24" l="1"/>
  <c r="O6"/>
</calcChain>
</file>

<file path=xl/sharedStrings.xml><?xml version="1.0" encoding="utf-8"?>
<sst xmlns="http://schemas.openxmlformats.org/spreadsheetml/2006/main" count="122" uniqueCount="53">
  <si>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</si>
  <si>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</si>
  <si>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</si>
  <si>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По состоянию на 01.01.2013</t>
  </si>
  <si>
    <t>По состоянию на 01.01.2014</t>
  </si>
  <si>
    <t>По состоянию на 01.01.2015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</si>
  <si>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</si>
  <si>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</si>
  <si>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</si>
  <si>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</si>
  <si>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</si>
  <si>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-</t>
  </si>
  <si>
    <t xml:space="preserve"> -</t>
  </si>
  <si>
    <t>4.</t>
  </si>
  <si>
    <t>Сумма задолженности населения за ЖКУ, тыс.руб., в т.ч.:</t>
  </si>
  <si>
    <t>ООО "Коми-Сервис"</t>
  </si>
  <si>
    <t xml:space="preserve">ТСЖ "Дворянское гнездо" </t>
  </si>
  <si>
    <t>ООО "Базис"</t>
  </si>
  <si>
    <t>ООО "Ненецкая УК"</t>
  </si>
  <si>
    <t>ООО "УК "Нарьян-Марстрой"</t>
  </si>
  <si>
    <t>ТСЖ "Комфорт"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</si>
  <si>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</si>
  <si>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</si>
  <si>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</si>
  <si>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>По состоянию на 01.01.2016</t>
  </si>
  <si>
    <t>ООО "Наш дом"</t>
  </si>
  <si>
    <t>По состоянию на 01.01.2017</t>
  </si>
  <si>
    <t>По состоянию на 01.02.2017</t>
  </si>
  <si>
    <r>
      <t xml:space="preserve">ООО "Управляющая компания "Чистое подворье" </t>
    </r>
    <r>
      <rPr>
        <b/>
        <sz val="11"/>
        <rFont val="Times New Roman"/>
        <family val="1"/>
        <charset val="204"/>
      </rPr>
      <t>2)</t>
    </r>
  </si>
  <si>
    <r>
      <t xml:space="preserve">ТСЖ "Служба заказчика"  </t>
    </r>
    <r>
      <rPr>
        <b/>
        <sz val="11"/>
        <rFont val="Times New Roman"/>
        <family val="1"/>
        <charset val="204"/>
      </rPr>
      <t>3)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</si>
  <si>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4)</t>
    </r>
  </si>
  <si>
    <r>
      <t>ООО "Базис-Сервис"</t>
    </r>
    <r>
      <rPr>
        <b/>
        <sz val="11"/>
        <rFont val="Times New Roman"/>
        <family val="1"/>
        <charset val="204"/>
      </rPr>
      <t xml:space="preserve"> 5)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</si>
  <si>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6)</t>
    </r>
  </si>
  <si>
    <t>2) - организация признана банкротом и ликвидирована (21.03.2016)</t>
  </si>
  <si>
    <t>5) - Данные  взяты по состоянию на 01.01.2015 в связи с отсутствием иформации от организации</t>
  </si>
  <si>
    <t>По состоянию на 01.03.2017</t>
  </si>
  <si>
    <t>По состоянию на 01.04.2017</t>
  </si>
  <si>
    <t>По состоянию на 01.05.2017</t>
  </si>
  <si>
    <t>По состоянию на 01.06.2017</t>
  </si>
  <si>
    <t>По состоянию на 01.07.2017</t>
  </si>
  <si>
    <t>ООО УК "Нарьян-Марстрой" (нов)</t>
  </si>
  <si>
    <t>3) - Данные взяты по состоянию на 01.01.2014 в связи с отсутствием информации от организации</t>
  </si>
  <si>
    <t>4)- Данные взяты по состоянию на 01.09.2014 в связи с отсутствием информации от организации</t>
  </si>
  <si>
    <t>6) - Данные взяты по состоянию на 01.03.2015 в связи с отсутствием информации от организации</t>
  </si>
  <si>
    <t>По состоянию на 01.08.2017</t>
  </si>
  <si>
    <t xml:space="preserve">ООО "Аврора" </t>
  </si>
  <si>
    <t>По состоянию на 01.09.2017</t>
  </si>
  <si>
    <t>По состоянию на 01.10.2017</t>
  </si>
  <si>
    <t>По состоянию на 01.11.2017</t>
  </si>
  <si>
    <t>1) - на 01.11.2017  предварительные данные о численности населения (на основании динамики прошлых лет)</t>
  </si>
  <si>
    <t>По состоянию на 01.12.2017</t>
  </si>
  <si>
    <r>
      <t xml:space="preserve">ООО "УК Служба заказчика"  </t>
    </r>
    <r>
      <rPr>
        <b/>
        <sz val="11"/>
        <rFont val="Times New Roman"/>
        <family val="1"/>
        <charset val="204"/>
      </rPr>
      <t>7)</t>
    </r>
  </si>
  <si>
    <t>7) - Данные взяты по состоянию на 01.11.2017 в связи с отсутствием информации от организации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</si>
</sst>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0;&#1086;&#1084;&#1080;-&#1057;&#1077;&#1088;&#1074;&#1080;&#1089;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44;&#1074;&#1086;&#1088;&#1103;&#1085;&#1089;&#1082;&#1086;&#1077;%20&#1075;&#1085;&#1077;&#1079;&#1076;&#1086;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9;&#1050;%20&#1053;&#1072;&#1088;&#1100;&#1103;&#1085;-&#1052;&#1072;&#1088;&#1089;&#1090;&#1088;&#1086;&#1081;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%20+%20&#1054;&#1054;&#1054;%20&#1059;&#1050;%20&#1057;&#1047;+&#1054;&#1054;&#1054;%20&#1059;&#1050;%20&#1055;&#1054;&#105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5;&#1086;&#1082;%20&#1080;%20&#1058;&#105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0;&#1086;&#1084;&#1092;&#1086;&#1088;&#1090;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6\&#1086;&#1087;&#1091;&#1073;&#1083;&#1080;&#1082;&#1086;&#1074;&#1072;&#1085;&#1080;&#1077;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63;&#1080;&#1089;&#1090;&#1086;&#1077;%20&#1087;&#1086;&#1076;&#1074;&#1086;&#1088;&#1100;&#1077;%20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63;&#1080;&#1089;&#1090;&#1086;&#1077;%20&#1087;&#1086;&#1076;&#1074;&#1086;&#1088;&#1100;&#1077;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7;&#1083;&#1091;&#1078;&#1073;&#1072;%20&#1079;&#1072;&#1082;&#1072;&#1079;&#1095;&#1080;&#1082;&#1072;%2020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0;&#1086;&#1084;&#1080;-&#1057;&#1077;&#1088;&#1074;&#1080;&#1089;%2020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7;&#1083;&#1091;&#1078;&#1073;&#1072;%20&#1079;&#1072;&#1082;&#1072;&#1079;&#1095;&#1080;&#1082;&#1072;%20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7;&#1083;&#1091;&#1078;&#1073;&#1072;%20&#1079;&#1072;&#1082;&#1072;&#1079;&#1095;&#1080;&#1082;&#1072;%202012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7;&#1083;&#1091;&#1078;&#1073;&#1072;%20&#1079;&#1072;&#1082;&#1072;&#1079;&#1095;&#1080;&#1082;&#1072;%2020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41;&#1072;&#1079;&#1080;&#1089;-&#1057;&#1077;&#1088;&#1074;&#1080;&#1089;%20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41;&#1072;&#1079;&#1080;&#1089;-&#1057;&#1077;&#1088;&#1074;&#1080;&#1089;%20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40;&#1054;%20&#1053;&#1072;&#1088;&#1100;&#1103;&#1085;-&#1052;&#1072;&#1088;&#1089;&#1090;&#1088;&#1086;&#1081;%2020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40;&#1054;%20&#1053;&#1072;&#1088;&#1100;&#1103;&#1085;-&#1052;&#1072;&#1088;&#1089;&#1090;&#1088;&#1086;&#1081;%2020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9;&#1050;%20&#1053;&#1072;&#1088;&#1100;&#1103;&#1085;-&#1052;&#1072;&#1088;&#1089;&#1090;&#1088;&#1086;&#108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0;&#1086;&#1084;&#1092;&#1086;&#1088;&#1090;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4\%23&#1086;&#1090;&#1095;&#1077;&#1090;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%23&#1086;&#1090;&#1095;&#1077;&#1090;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7\%23&#1086;&#1090;&#1095;&#1077;&#1090;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7\%23&#1086;&#1090;&#1095;&#1077;&#1090;%20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44;&#1074;&#1086;&#1088;&#1103;&#1085;&#1089;&#1082;&#1086;&#1077;%20&#1075;&#1085;&#1077;&#1079;&#1076;&#1086;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5491</v>
          </cell>
          <cell r="D16">
            <v>1767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344.09999999999991</v>
          </cell>
        </row>
        <row r="16">
          <cell r="C16">
            <v>523.30000000000064</v>
          </cell>
          <cell r="D16">
            <v>49.100000000000648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 2013"/>
      <sheetName val="Апрель 2013"/>
      <sheetName val="Май 2013"/>
      <sheetName val="Июнь 2013"/>
      <sheetName val="Июль 2013"/>
      <sheetName val="Август 2013"/>
      <sheetName val="Сентябрь 2013 "/>
      <sheetName val="Октябрь 2013"/>
      <sheetName val="Ноябрь 2013"/>
      <sheetName val="Декабрь 2013"/>
    </sheetNames>
    <sheetDataSet>
      <sheetData sheetId="0">
        <row r="12">
          <cell r="C12">
            <v>12825.30000000001</v>
          </cell>
        </row>
        <row r="16">
          <cell r="C16">
            <v>17390.070000000007</v>
          </cell>
          <cell r="D16">
            <v>6457.9900000000052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">
          <cell r="F7">
            <v>30965.74</v>
          </cell>
        </row>
        <row r="12">
          <cell r="R12">
            <v>26794.9</v>
          </cell>
        </row>
        <row r="15">
          <cell r="R15">
            <v>30411</v>
          </cell>
        </row>
        <row r="16">
          <cell r="R16">
            <v>11016.63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сентябрь"/>
      <sheetName val="октябрь"/>
      <sheetName val="ноябрь"/>
      <sheetName val="декабрь"/>
    </sheetNames>
    <sheetDataSet>
      <sheetData sheetId="0">
        <row r="13">
          <cell r="C13">
            <v>8571.5165699999998</v>
          </cell>
        </row>
        <row r="16">
          <cell r="C16">
            <v>11028.260049999999</v>
          </cell>
          <cell r="D16">
            <v>5571.7700499999992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4">
          <cell r="I14">
            <v>7165.16</v>
          </cell>
          <cell r="R14">
            <v>14513.53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2438.6999999999998</v>
          </cell>
        </row>
        <row r="16">
          <cell r="C16">
            <v>1537.4400000000023</v>
          </cell>
          <cell r="D16">
            <v>587.96000000000095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</sheetNames>
    <sheetDataSet>
      <sheetData sheetId="0">
        <row r="8">
          <cell r="F8">
            <v>9844.91</v>
          </cell>
        </row>
        <row r="13">
          <cell r="R13">
            <v>0</v>
          </cell>
        </row>
        <row r="18">
          <cell r="R18">
            <v>0</v>
          </cell>
        </row>
        <row r="19">
          <cell r="R19">
            <v>6309.96</v>
          </cell>
        </row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  <row r="29">
          <cell r="R29">
            <v>0</v>
          </cell>
        </row>
        <row r="34">
          <cell r="R34">
            <v>0</v>
          </cell>
        </row>
        <row r="35">
          <cell r="R35">
            <v>6309.96</v>
          </cell>
        </row>
        <row r="36">
          <cell r="R36">
            <v>38062.04</v>
          </cell>
        </row>
        <row r="37">
          <cell r="R37">
            <v>18048.2</v>
          </cell>
        </row>
        <row r="38">
          <cell r="R38">
            <v>4156.6099999999997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2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5897.7879999999977</v>
          </cell>
          <cell r="D16">
            <v>5111.2379999999976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3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Лист1"/>
    </sheetNames>
    <sheetDataSet>
      <sheetData sheetId="0" refreshError="1">
        <row r="5">
          <cell r="C5">
            <v>6376.47</v>
          </cell>
        </row>
        <row r="11">
          <cell r="C11">
            <v>2130.915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  <sheetName val="д 2012"/>
      <sheetName val="де 2012"/>
      <sheetName val="дек 2012"/>
      <sheetName val="дека 2012"/>
      <sheetName val="декаб 2012"/>
      <sheetName val="декабр 2012"/>
    </sheetNames>
    <sheetDataSet>
      <sheetData sheetId="0" refreshError="1">
        <row r="16">
          <cell r="C16">
            <v>8753.0400000000009</v>
          </cell>
          <cell r="D16">
            <v>7601.1200000000008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7991</v>
          </cell>
        </row>
        <row r="16">
          <cell r="C16">
            <v>9936</v>
          </cell>
          <cell r="D16">
            <v>6326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"/>
      <sheetName val="апрель"/>
      <sheetName val="май"/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5675.6800000000021</v>
          </cell>
        </row>
        <row r="16">
          <cell r="C16">
            <v>6309.9599999999973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47651.560000000027</v>
          </cell>
          <cell r="D16">
            <v>27169.800000000028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40549.560000000027</v>
          </cell>
        </row>
        <row r="16">
          <cell r="C16">
            <v>55856.889999999985</v>
          </cell>
          <cell r="D16">
            <v>36820.14999999998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5404</v>
          </cell>
          <cell r="D16">
            <v>2531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9730</v>
          </cell>
        </row>
        <row r="16">
          <cell r="C16">
            <v>8833</v>
          </cell>
          <cell r="D16">
            <v>4465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12486.360000000008</v>
          </cell>
          <cell r="D16">
            <v>12486.360000000008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9050</v>
          </cell>
        </row>
        <row r="16">
          <cell r="C16">
            <v>9066.0600000000013</v>
          </cell>
          <cell r="D16">
            <v>9066.0600000000013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2043.5800000000004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1332.6900000000005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"/>
      <sheetName val="июль3"/>
      <sheetName val="июль 4 "/>
      <sheetName val="август1"/>
      <sheetName val="август 2 "/>
      <sheetName val="август3"/>
      <sheetName val="август 4 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 "/>
      <sheetName val="декабрь 3 "/>
      <sheetName val="декабрь 4"/>
      <sheetName val="Свод для Е.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F7">
            <v>27652.51</v>
          </cell>
          <cell r="I7">
            <v>3697.02</v>
          </cell>
          <cell r="R7">
            <v>7462.31</v>
          </cell>
        </row>
        <row r="8">
          <cell r="I8">
            <v>499.3</v>
          </cell>
          <cell r="R8">
            <v>559.20000000000005</v>
          </cell>
        </row>
        <row r="10">
          <cell r="R10">
            <v>1600</v>
          </cell>
        </row>
        <row r="11">
          <cell r="I11">
            <v>5815.2000000000007</v>
          </cell>
          <cell r="R11">
            <v>18048.2</v>
          </cell>
        </row>
        <row r="12">
          <cell r="I12">
            <v>15671.240000000002</v>
          </cell>
          <cell r="R12">
            <v>20404.05</v>
          </cell>
        </row>
        <row r="13">
          <cell r="I13">
            <v>1180.54</v>
          </cell>
          <cell r="R13">
            <v>1544.37</v>
          </cell>
        </row>
        <row r="14">
          <cell r="I14">
            <v>5356</v>
          </cell>
          <cell r="R14">
            <v>12962</v>
          </cell>
        </row>
        <row r="15">
          <cell r="I15">
            <v>11992</v>
          </cell>
          <cell r="R15">
            <v>14553.9</v>
          </cell>
        </row>
        <row r="16">
          <cell r="R16">
            <v>5902.45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I7">
            <v>5543.9</v>
          </cell>
        </row>
      </sheetData>
      <sheetData sheetId="33"/>
      <sheetData sheetId="34"/>
      <sheetData sheetId="35"/>
      <sheetData sheetId="36">
        <row r="7">
          <cell r="F7">
            <v>25744.58</v>
          </cell>
        </row>
      </sheetData>
      <sheetData sheetId="37"/>
      <sheetData sheetId="38"/>
      <sheetData sheetId="39"/>
      <sheetData sheetId="40">
        <row r="7">
          <cell r="I7">
            <v>6339.4699999999993</v>
          </cell>
        </row>
      </sheetData>
      <sheetData sheetId="41"/>
      <sheetData sheetId="42"/>
      <sheetData sheetId="43"/>
      <sheetData sheetId="44">
        <row r="7">
          <cell r="I7">
            <v>6121.88</v>
          </cell>
          <cell r="R7">
            <v>9844.91</v>
          </cell>
        </row>
        <row r="8">
          <cell r="I8">
            <v>526.4</v>
          </cell>
          <cell r="R8">
            <v>643.20000000000005</v>
          </cell>
        </row>
        <row r="9">
          <cell r="I9">
            <v>8703.0999999999985</v>
          </cell>
          <cell r="R9">
            <v>15738.4</v>
          </cell>
        </row>
        <row r="10">
          <cell r="I10">
            <v>2139.1999999999998</v>
          </cell>
          <cell r="R10">
            <v>3596.9</v>
          </cell>
        </row>
        <row r="12">
          <cell r="I12">
            <v>16361.91</v>
          </cell>
        </row>
        <row r="13">
          <cell r="I13">
            <v>0</v>
          </cell>
        </row>
        <row r="14">
          <cell r="I14">
            <v>0</v>
          </cell>
          <cell r="R14">
            <v>5835.2</v>
          </cell>
        </row>
        <row r="15">
          <cell r="I15">
            <v>19004.97</v>
          </cell>
        </row>
        <row r="16">
          <cell r="I16">
            <v>7339.93</v>
          </cell>
        </row>
        <row r="18">
          <cell r="I18">
            <v>1439.45</v>
          </cell>
          <cell r="R18">
            <v>2080.52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ноябрь 2"/>
    </sheetNames>
    <sheetDataSet>
      <sheetData sheetId="0">
        <row r="7">
          <cell r="F7">
            <v>3147.76</v>
          </cell>
        </row>
      </sheetData>
      <sheetData sheetId="1" refreshError="1"/>
      <sheetData sheetId="2" refreshError="1"/>
      <sheetData sheetId="3" refreshError="1"/>
      <sheetData sheetId="4">
        <row r="7">
          <cell r="I7">
            <v>6161.3099999999995</v>
          </cell>
        </row>
      </sheetData>
      <sheetData sheetId="5" refreshError="1"/>
      <sheetData sheetId="6" refreshError="1"/>
      <sheetData sheetId="7" refreshError="1"/>
      <sheetData sheetId="8">
        <row r="7">
          <cell r="I7">
            <v>6369.4599999999991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6213.3799999999992</v>
          </cell>
        </row>
      </sheetData>
      <sheetData sheetId="13" refreshError="1"/>
      <sheetData sheetId="14" refreshError="1"/>
      <sheetData sheetId="15" refreshError="1"/>
      <sheetData sheetId="16">
        <row r="7">
          <cell r="I7">
            <v>6031.7099999999991</v>
          </cell>
        </row>
      </sheetData>
      <sheetData sheetId="17" refreshError="1"/>
      <sheetData sheetId="18" refreshError="1"/>
      <sheetData sheetId="19" refreshError="1"/>
      <sheetData sheetId="20">
        <row r="7">
          <cell r="I7">
            <v>8158.68</v>
          </cell>
        </row>
      </sheetData>
      <sheetData sheetId="21" refreshError="1"/>
      <sheetData sheetId="22" refreshError="1"/>
      <sheetData sheetId="23" refreshError="1"/>
      <sheetData sheetId="24">
        <row r="7">
          <cell r="I7">
            <v>4471.83</v>
          </cell>
        </row>
      </sheetData>
      <sheetData sheetId="25" refreshError="1"/>
      <sheetData sheetId="26" refreshError="1"/>
      <sheetData sheetId="27" refreshError="1"/>
      <sheetData sheetId="28">
        <row r="7">
          <cell r="I7">
            <v>4641.37</v>
          </cell>
        </row>
      </sheetData>
      <sheetData sheetId="29" refreshError="1"/>
      <sheetData sheetId="30" refreshError="1"/>
      <sheetData sheetId="31" refreshError="1"/>
      <sheetData sheetId="32">
        <row r="7">
          <cell r="I7">
            <v>5196.83</v>
          </cell>
        </row>
      </sheetData>
      <sheetData sheetId="33" refreshError="1"/>
      <sheetData sheetId="34" refreshError="1"/>
      <sheetData sheetId="35" refreshError="1"/>
      <sheetData sheetId="36">
        <row r="7">
          <cell r="I7">
            <v>6201.74</v>
          </cell>
        </row>
      </sheetData>
      <sheetData sheetId="37" refreshError="1"/>
      <sheetData sheetId="38" refreshError="1"/>
      <sheetData sheetId="39" refreshError="1"/>
      <sheetData sheetId="40">
        <row r="7">
          <cell r="I7">
            <v>7113.5599999999995</v>
          </cell>
        </row>
      </sheetData>
      <sheetData sheetId="41" refreshError="1"/>
      <sheetData sheetId="42" refreshError="1"/>
      <sheetData sheetId="43" refreshError="1"/>
      <sheetData sheetId="44">
        <row r="7">
          <cell r="I7">
            <v>7713.8399999999992</v>
          </cell>
          <cell r="R7">
            <v>10325.27</v>
          </cell>
        </row>
        <row r="8">
          <cell r="I8">
            <v>632.29999999999995</v>
          </cell>
          <cell r="R8">
            <v>670.4</v>
          </cell>
        </row>
        <row r="9">
          <cell r="I9">
            <v>9280.0999999999985</v>
          </cell>
          <cell r="R9">
            <v>17910</v>
          </cell>
        </row>
        <row r="10">
          <cell r="I10">
            <v>2636.8999999999996</v>
          </cell>
          <cell r="R10">
            <v>5256.9</v>
          </cell>
        </row>
        <row r="11">
          <cell r="I11">
            <v>14557.5</v>
          </cell>
          <cell r="R11">
            <v>29676.54</v>
          </cell>
        </row>
        <row r="12">
          <cell r="I12">
            <v>0</v>
          </cell>
          <cell r="R12">
            <v>5669.5000000000045</v>
          </cell>
        </row>
        <row r="13">
          <cell r="I13">
            <v>17667.97</v>
          </cell>
          <cell r="R13">
            <v>43269.33</v>
          </cell>
        </row>
        <row r="15">
          <cell r="I15">
            <v>4065.04</v>
          </cell>
          <cell r="R15">
            <v>8546.26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</sheetNames>
    <sheetDataSet>
      <sheetData sheetId="0" refreshError="1">
        <row r="7">
          <cell r="I7">
            <v>3701.68</v>
          </cell>
          <cell r="R7">
            <v>8941.1</v>
          </cell>
        </row>
        <row r="8">
          <cell r="I8">
            <v>631.5</v>
          </cell>
          <cell r="R8">
            <v>731.2</v>
          </cell>
        </row>
        <row r="9">
          <cell r="I9">
            <v>12570.5</v>
          </cell>
          <cell r="R9">
            <v>23143.4</v>
          </cell>
        </row>
        <row r="10">
          <cell r="I10">
            <v>2466.6000000000004</v>
          </cell>
          <cell r="R10">
            <v>5778.3</v>
          </cell>
        </row>
        <row r="11">
          <cell r="I11">
            <v>13662.54</v>
          </cell>
          <cell r="R11">
            <v>31441.27</v>
          </cell>
        </row>
        <row r="12">
          <cell r="I12">
            <v>0</v>
          </cell>
          <cell r="R12">
            <v>5669.5000000000045</v>
          </cell>
        </row>
        <row r="13">
          <cell r="I13">
            <v>15240.13</v>
          </cell>
        </row>
        <row r="14">
          <cell r="I14">
            <v>5248.24</v>
          </cell>
          <cell r="R14">
            <v>16156.45</v>
          </cell>
        </row>
        <row r="15">
          <cell r="I15">
            <v>3960.66</v>
          </cell>
          <cell r="R15">
            <v>9273.49</v>
          </cell>
        </row>
        <row r="16">
          <cell r="D16">
            <v>1509.2</v>
          </cell>
          <cell r="I16">
            <v>1206.6999999999998</v>
          </cell>
          <cell r="R16">
            <v>2121.1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</sheetNames>
    <sheetDataSet>
      <sheetData sheetId="0">
        <row r="13">
          <cell r="R13">
            <v>46423.820000000007</v>
          </cell>
        </row>
      </sheetData>
      <sheetData sheetId="1"/>
      <sheetData sheetId="2"/>
      <sheetData sheetId="3"/>
      <sheetData sheetId="4">
        <row r="7">
          <cell r="I7">
            <v>3438.29</v>
          </cell>
          <cell r="R7">
            <v>7968.95</v>
          </cell>
        </row>
        <row r="8">
          <cell r="I8">
            <v>660.2</v>
          </cell>
          <cell r="R8">
            <v>868.2</v>
          </cell>
        </row>
        <row r="9">
          <cell r="I9">
            <v>11208.2</v>
          </cell>
          <cell r="R9">
            <v>22380.6</v>
          </cell>
        </row>
        <row r="10">
          <cell r="I10">
            <v>2310.6</v>
          </cell>
          <cell r="R10">
            <v>5876.7</v>
          </cell>
        </row>
        <row r="11">
          <cell r="I11">
            <v>12890.96</v>
          </cell>
          <cell r="R11">
            <v>30691.34</v>
          </cell>
        </row>
        <row r="12">
          <cell r="R12">
            <v>5669</v>
          </cell>
        </row>
        <row r="13">
          <cell r="I13">
            <v>13127.83</v>
          </cell>
          <cell r="R13">
            <v>47415.58</v>
          </cell>
        </row>
        <row r="14">
          <cell r="I14">
            <v>5288.53</v>
          </cell>
          <cell r="R14">
            <v>16701.04</v>
          </cell>
        </row>
        <row r="15">
          <cell r="I15">
            <v>4246.87</v>
          </cell>
          <cell r="R15">
            <v>10133.950000000001</v>
          </cell>
        </row>
        <row r="16">
          <cell r="I16">
            <v>1286.8000000000002</v>
          </cell>
          <cell r="R16">
            <v>2462</v>
          </cell>
        </row>
      </sheetData>
      <sheetData sheetId="5"/>
      <sheetData sheetId="6"/>
      <sheetData sheetId="7"/>
      <sheetData sheetId="8">
        <row r="7">
          <cell r="I7">
            <v>3081.54</v>
          </cell>
          <cell r="R7">
            <v>8458.58</v>
          </cell>
        </row>
        <row r="8">
          <cell r="I8">
            <v>486.76</v>
          </cell>
          <cell r="R8">
            <v>671</v>
          </cell>
        </row>
        <row r="9">
          <cell r="I9">
            <v>10664.9</v>
          </cell>
          <cell r="R9">
            <v>25725.8</v>
          </cell>
        </row>
        <row r="10">
          <cell r="I10">
            <v>2296.8999999999996</v>
          </cell>
          <cell r="R10">
            <v>6058.4</v>
          </cell>
        </row>
        <row r="11">
          <cell r="I11">
            <v>13233.75</v>
          </cell>
          <cell r="R11">
            <v>29898.12</v>
          </cell>
        </row>
        <row r="12">
          <cell r="R12">
            <v>5669</v>
          </cell>
        </row>
        <row r="13">
          <cell r="I13">
            <v>13021.93</v>
          </cell>
          <cell r="R13">
            <v>48197.12999999999</v>
          </cell>
        </row>
        <row r="14">
          <cell r="I14">
            <v>5605.37</v>
          </cell>
          <cell r="R14">
            <v>17601.54</v>
          </cell>
        </row>
        <row r="15">
          <cell r="I15">
            <v>3946.05</v>
          </cell>
          <cell r="R15">
            <v>10430.030000000001</v>
          </cell>
        </row>
        <row r="16">
          <cell r="I16">
            <v>1366.8</v>
          </cell>
          <cell r="R16">
            <v>2516.6999999999998</v>
          </cell>
        </row>
      </sheetData>
      <sheetData sheetId="9"/>
      <sheetData sheetId="10"/>
      <sheetData sheetId="11"/>
      <sheetData sheetId="12">
        <row r="7">
          <cell r="I7">
            <v>3307.44</v>
          </cell>
          <cell r="R7">
            <v>9309.83</v>
          </cell>
        </row>
        <row r="8">
          <cell r="I8">
            <v>569.1</v>
          </cell>
          <cell r="R8">
            <v>750.1</v>
          </cell>
        </row>
        <row r="9">
          <cell r="I9">
            <v>10902.900000000001</v>
          </cell>
          <cell r="R9">
            <v>26461.5</v>
          </cell>
        </row>
        <row r="10">
          <cell r="I10">
            <v>1639.9</v>
          </cell>
          <cell r="R10">
            <v>6071.2</v>
          </cell>
        </row>
        <row r="11">
          <cell r="I11">
            <v>13658.8</v>
          </cell>
          <cell r="R11">
            <v>30805.35</v>
          </cell>
        </row>
        <row r="12">
          <cell r="R12">
            <v>5669.5000000000045</v>
          </cell>
        </row>
        <row r="13">
          <cell r="I13">
            <v>12916.369999999999</v>
          </cell>
          <cell r="R13">
            <v>48074.73</v>
          </cell>
        </row>
        <row r="14">
          <cell r="I14">
            <v>5244.34</v>
          </cell>
          <cell r="R14">
            <v>17452.52</v>
          </cell>
        </row>
        <row r="15">
          <cell r="I15">
            <v>4024.24</v>
          </cell>
          <cell r="R15">
            <v>10933.57</v>
          </cell>
        </row>
        <row r="16">
          <cell r="I16">
            <v>1381.1</v>
          </cell>
          <cell r="R16">
            <v>2548.3000000000002</v>
          </cell>
        </row>
      </sheetData>
      <sheetData sheetId="13"/>
      <sheetData sheetId="14"/>
      <sheetData sheetId="15"/>
      <sheetData sheetId="16">
        <row r="7">
          <cell r="I7">
            <v>3172.29</v>
          </cell>
          <cell r="R7">
            <v>10537.739999999993</v>
          </cell>
        </row>
        <row r="8">
          <cell r="I8">
            <v>729.3</v>
          </cell>
          <cell r="R8">
            <v>925.8</v>
          </cell>
        </row>
        <row r="9">
          <cell r="I9">
            <v>10096.1</v>
          </cell>
          <cell r="R9">
            <v>25783.1</v>
          </cell>
        </row>
        <row r="10">
          <cell r="I10">
            <v>1796.4</v>
          </cell>
          <cell r="R10">
            <v>6008.8</v>
          </cell>
        </row>
        <row r="11">
          <cell r="I11">
            <v>12173.11</v>
          </cell>
          <cell r="R11">
            <v>35556.25</v>
          </cell>
        </row>
        <row r="12">
          <cell r="R12">
            <v>5669.5000000000045</v>
          </cell>
        </row>
        <row r="13">
          <cell r="I13">
            <v>12527.27</v>
          </cell>
          <cell r="R13">
            <v>49410.98000000001</v>
          </cell>
        </row>
        <row r="14">
          <cell r="I14">
            <v>5333.53</v>
          </cell>
          <cell r="R14">
            <v>18172.66</v>
          </cell>
        </row>
        <row r="15">
          <cell r="I15">
            <v>3396.73</v>
          </cell>
          <cell r="R15">
            <v>10784.64</v>
          </cell>
        </row>
        <row r="16">
          <cell r="I16">
            <v>1639.8000000000002</v>
          </cell>
          <cell r="R16">
            <v>3133.1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I7">
            <v>2028.4699999999998</v>
          </cell>
          <cell r="R7">
            <v>9205.5199999999968</v>
          </cell>
        </row>
        <row r="9">
          <cell r="R9">
            <v>25934.7</v>
          </cell>
        </row>
        <row r="10">
          <cell r="R10">
            <v>6695.5</v>
          </cell>
        </row>
        <row r="11">
          <cell r="R11">
            <v>27147.33</v>
          </cell>
        </row>
        <row r="13">
          <cell r="R13">
            <v>5394.5000000000045</v>
          </cell>
        </row>
        <row r="14">
          <cell r="R14">
            <v>46562.939999999995</v>
          </cell>
        </row>
        <row r="16">
          <cell r="R16">
            <v>11151.82</v>
          </cell>
        </row>
        <row r="17">
          <cell r="I17">
            <v>1107.4000000000001</v>
          </cell>
          <cell r="R17">
            <v>3238.2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I7">
            <v>2675.41</v>
          </cell>
          <cell r="R7">
            <v>9790.4500000000007</v>
          </cell>
        </row>
        <row r="8">
          <cell r="I8">
            <v>480.90000000000003</v>
          </cell>
          <cell r="R8">
            <v>797.4</v>
          </cell>
        </row>
        <row r="9">
          <cell r="I9">
            <v>9271.6</v>
          </cell>
          <cell r="R9">
            <v>24745.4</v>
          </cell>
        </row>
        <row r="10">
          <cell r="I10">
            <v>2363.8000000000002</v>
          </cell>
          <cell r="R10">
            <v>6060.5</v>
          </cell>
        </row>
        <row r="11">
          <cell r="I11">
            <v>1278.3599999999999</v>
          </cell>
          <cell r="R11">
            <v>18546.38</v>
          </cell>
        </row>
        <row r="12">
          <cell r="I12">
            <v>1323.78</v>
          </cell>
          <cell r="R12">
            <v>832.2</v>
          </cell>
        </row>
        <row r="13">
          <cell r="I13">
            <v>0</v>
          </cell>
          <cell r="R13">
            <v>5669</v>
          </cell>
        </row>
        <row r="14">
          <cell r="I14">
            <v>12191.310000000001</v>
          </cell>
          <cell r="R14">
            <v>49946.279999999984</v>
          </cell>
        </row>
        <row r="16">
          <cell r="I16">
            <v>3025.29</v>
          </cell>
          <cell r="R16">
            <v>10447.11</v>
          </cell>
        </row>
      </sheetData>
      <sheetData sheetId="21"/>
      <sheetData sheetId="22"/>
      <sheetData sheetId="23"/>
      <sheetData sheetId="24">
        <row r="7">
          <cell r="I7">
            <v>2086.9300000000003</v>
          </cell>
          <cell r="R7">
            <v>9095.829999999989</v>
          </cell>
        </row>
        <row r="8">
          <cell r="I8">
            <v>418.4</v>
          </cell>
          <cell r="R8">
            <v>681.3</v>
          </cell>
        </row>
        <row r="9">
          <cell r="I9">
            <v>7753.5</v>
          </cell>
          <cell r="R9">
            <v>24035.3</v>
          </cell>
        </row>
        <row r="10">
          <cell r="I10">
            <v>1863</v>
          </cell>
          <cell r="R10">
            <v>6062.7</v>
          </cell>
        </row>
        <row r="11">
          <cell r="I11">
            <v>8885.57</v>
          </cell>
          <cell r="R11">
            <v>18278.45</v>
          </cell>
        </row>
        <row r="12">
          <cell r="I12">
            <v>1082.8600000000001</v>
          </cell>
          <cell r="R12">
            <v>1420</v>
          </cell>
        </row>
        <row r="13">
          <cell r="I13">
            <v>0</v>
          </cell>
          <cell r="R13">
            <v>5394.5000000000045</v>
          </cell>
        </row>
        <row r="14">
          <cell r="I14">
            <v>7445.78</v>
          </cell>
          <cell r="R14">
            <v>46187.519999999997</v>
          </cell>
        </row>
        <row r="16">
          <cell r="I16">
            <v>2622.48</v>
          </cell>
          <cell r="R16">
            <v>10682.98</v>
          </cell>
        </row>
        <row r="17">
          <cell r="I17">
            <v>1201.3</v>
          </cell>
          <cell r="R17">
            <v>3351.2</v>
          </cell>
        </row>
      </sheetData>
      <sheetData sheetId="25"/>
      <sheetData sheetId="26"/>
      <sheetData sheetId="27"/>
      <sheetData sheetId="28">
        <row r="7">
          <cell r="I7">
            <v>2028.4699999999998</v>
          </cell>
        </row>
        <row r="8">
          <cell r="I8">
            <v>418.4</v>
          </cell>
          <cell r="R8">
            <v>502.8</v>
          </cell>
        </row>
        <row r="9">
          <cell r="I9">
            <v>7567.6</v>
          </cell>
        </row>
        <row r="10">
          <cell r="I10">
            <v>1800.9</v>
          </cell>
        </row>
        <row r="11">
          <cell r="I11">
            <v>16854.75</v>
          </cell>
        </row>
        <row r="12">
          <cell r="I12">
            <v>1168.28</v>
          </cell>
          <cell r="R12">
            <v>1740.23</v>
          </cell>
        </row>
        <row r="13">
          <cell r="I13">
            <v>0</v>
          </cell>
        </row>
        <row r="14">
          <cell r="I14">
            <v>7671.41</v>
          </cell>
        </row>
        <row r="15">
          <cell r="I15">
            <v>3237.34</v>
          </cell>
          <cell r="R15">
            <v>16476.79</v>
          </cell>
        </row>
        <row r="16">
          <cell r="I16">
            <v>2643.94</v>
          </cell>
        </row>
      </sheetData>
      <sheetData sheetId="29"/>
      <sheetData sheetId="30"/>
      <sheetData sheetId="31"/>
      <sheetData sheetId="32">
        <row r="7">
          <cell r="I7">
            <v>2721.56</v>
          </cell>
          <cell r="R7">
            <v>9430.7999999999956</v>
          </cell>
        </row>
        <row r="8">
          <cell r="I8">
            <v>512.6</v>
          </cell>
          <cell r="R8">
            <v>759.6</v>
          </cell>
        </row>
        <row r="9">
          <cell r="I9">
            <v>9164.6</v>
          </cell>
          <cell r="R9">
            <v>25910.1</v>
          </cell>
        </row>
        <row r="10">
          <cell r="I10">
            <v>2399.9</v>
          </cell>
          <cell r="R10">
            <v>6938.7</v>
          </cell>
        </row>
        <row r="11">
          <cell r="I11">
            <v>10030.200000000001</v>
          </cell>
          <cell r="R11">
            <v>32545.93</v>
          </cell>
        </row>
        <row r="12">
          <cell r="I12">
            <v>1833.9</v>
          </cell>
          <cell r="R12">
            <v>2613.33</v>
          </cell>
        </row>
        <row r="13">
          <cell r="I13">
            <v>0</v>
          </cell>
          <cell r="R13">
            <v>5394.5000000000045</v>
          </cell>
        </row>
        <row r="14">
          <cell r="I14">
            <v>12305.04</v>
          </cell>
          <cell r="R14">
            <v>51648.529999999984</v>
          </cell>
        </row>
        <row r="15">
          <cell r="I15">
            <v>5528.71</v>
          </cell>
          <cell r="R15">
            <v>18641.689999999999</v>
          </cell>
        </row>
        <row r="16">
          <cell r="I16">
            <v>3245.71</v>
          </cell>
          <cell r="R16">
            <v>12020.25</v>
          </cell>
        </row>
        <row r="17">
          <cell r="I17">
            <v>1633.1999999999998</v>
          </cell>
          <cell r="R17">
            <v>3972.4</v>
          </cell>
        </row>
        <row r="19">
          <cell r="R19">
            <v>6309.96</v>
          </cell>
        </row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</sheetData>
      <sheetData sheetId="33"/>
      <sheetData sheetId="34"/>
      <sheetData sheetId="35"/>
      <sheetData sheetId="36">
        <row r="7">
          <cell r="I7">
            <v>2721.84</v>
          </cell>
          <cell r="R7">
            <v>9424.02</v>
          </cell>
        </row>
        <row r="8">
          <cell r="I8">
            <v>550.5</v>
          </cell>
          <cell r="R8">
            <v>797.5</v>
          </cell>
        </row>
        <row r="9">
          <cell r="I9">
            <v>9753.2000000000007</v>
          </cell>
          <cell r="R9">
            <v>27483.8</v>
          </cell>
        </row>
        <row r="10">
          <cell r="I10">
            <v>2507.3000000000002</v>
          </cell>
          <cell r="R10">
            <v>7512.7</v>
          </cell>
        </row>
        <row r="11">
          <cell r="I11">
            <v>4665.84</v>
          </cell>
          <cell r="R11">
            <v>26718.51</v>
          </cell>
        </row>
        <row r="12">
          <cell r="I12">
            <v>1933.4</v>
          </cell>
          <cell r="R12">
            <v>2924.7</v>
          </cell>
        </row>
        <row r="13">
          <cell r="I13">
            <v>0</v>
          </cell>
          <cell r="R13">
            <v>5394.5000000000045</v>
          </cell>
        </row>
        <row r="14">
          <cell r="I14">
            <v>12448.189999999999</v>
          </cell>
          <cell r="R14">
            <v>53435.850000000013</v>
          </cell>
        </row>
        <row r="15">
          <cell r="I15">
            <v>5340.47</v>
          </cell>
          <cell r="R15">
            <v>18846.79</v>
          </cell>
        </row>
        <row r="16">
          <cell r="I16">
            <v>3197.91</v>
          </cell>
          <cell r="R16">
            <v>12378.42</v>
          </cell>
        </row>
        <row r="17">
          <cell r="I17">
            <v>1694.6</v>
          </cell>
          <cell r="R17">
            <v>4443.7</v>
          </cell>
        </row>
      </sheetData>
      <sheetData sheetId="37"/>
      <sheetData sheetId="38"/>
      <sheetData sheetId="39"/>
      <sheetData sheetId="40">
        <row r="7">
          <cell r="I7">
            <v>3117.05</v>
          </cell>
          <cell r="R7">
            <v>9841.5299999999988</v>
          </cell>
        </row>
        <row r="8">
          <cell r="I8">
            <v>605.5</v>
          </cell>
          <cell r="R8">
            <v>703.93</v>
          </cell>
        </row>
        <row r="9">
          <cell r="I9">
            <v>10401.700000000001</v>
          </cell>
          <cell r="R9">
            <v>28735.7</v>
          </cell>
        </row>
        <row r="10">
          <cell r="I10">
            <v>2855.3</v>
          </cell>
          <cell r="R10">
            <v>7741.5</v>
          </cell>
        </row>
        <row r="11">
          <cell r="I11">
            <v>17402.02</v>
          </cell>
          <cell r="R11">
            <v>37151.769999999997</v>
          </cell>
        </row>
        <row r="12">
          <cell r="I12">
            <v>1971.8799999999999</v>
          </cell>
          <cell r="R12">
            <v>3126.7</v>
          </cell>
        </row>
        <row r="13">
          <cell r="I13">
            <v>0</v>
          </cell>
          <cell r="R13">
            <v>5394.5000000000045</v>
          </cell>
        </row>
        <row r="14">
          <cell r="I14">
            <v>12606.279999999999</v>
          </cell>
          <cell r="R14">
            <v>54801.230000000018</v>
          </cell>
        </row>
        <row r="16">
          <cell r="I16">
            <v>3887.77</v>
          </cell>
          <cell r="R16">
            <v>13459.12</v>
          </cell>
        </row>
        <row r="17">
          <cell r="I17">
            <v>1866.6999999999998</v>
          </cell>
          <cell r="R17">
            <v>4982.8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451.20000000000027</v>
          </cell>
          <cell r="D16">
            <v>10.500000000000256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Normal="75" zoomScaleSheetLayoutView="100" workbookViewId="0">
      <pane xSplit="2" ySplit="3" topLeftCell="H43" activePane="bottomRight" state="frozen"/>
      <selection pane="topRight" activeCell="C1" sqref="C1"/>
      <selection pane="bottomLeft" activeCell="A4" sqref="A4"/>
      <selection pane="bottomRight" activeCell="I58" sqref="I58"/>
    </sheetView>
  </sheetViews>
  <sheetFormatPr defaultRowHeight="12.75"/>
  <cols>
    <col min="1" max="1" width="4.140625" style="22" customWidth="1"/>
    <col min="2" max="2" width="46.140625" style="21" customWidth="1"/>
    <col min="3" max="3" width="14" style="21" customWidth="1"/>
    <col min="4" max="4" width="14.42578125" customWidth="1"/>
    <col min="5" max="6" width="13.5703125" customWidth="1"/>
    <col min="7" max="15" width="13.7109375" customWidth="1"/>
    <col min="16" max="18" width="13.7109375" style="20" customWidth="1"/>
    <col min="20" max="20" width="10.140625" bestFit="1" customWidth="1"/>
  </cols>
  <sheetData>
    <row r="1" spans="1:20" ht="15.75">
      <c r="A1" s="29" t="s">
        <v>0</v>
      </c>
      <c r="B1" s="29"/>
      <c r="C1" s="29"/>
      <c r="D1" s="29"/>
      <c r="E1" s="29"/>
      <c r="F1" s="29"/>
    </row>
    <row r="2" spans="1:20" ht="15.75">
      <c r="A2" s="1"/>
      <c r="B2" s="30"/>
      <c r="C2" s="30"/>
    </row>
    <row r="3" spans="1:20" ht="45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24</v>
      </c>
      <c r="G3" s="4" t="s">
        <v>26</v>
      </c>
      <c r="H3" s="4" t="s">
        <v>27</v>
      </c>
      <c r="I3" s="4" t="s">
        <v>35</v>
      </c>
      <c r="J3" s="4" t="s">
        <v>36</v>
      </c>
      <c r="K3" s="4" t="s">
        <v>37</v>
      </c>
      <c r="L3" s="4" t="s">
        <v>38</v>
      </c>
      <c r="M3" s="4" t="s">
        <v>39</v>
      </c>
      <c r="N3" s="4" t="s">
        <v>44</v>
      </c>
      <c r="O3" s="4" t="s">
        <v>46</v>
      </c>
      <c r="P3" s="3" t="s">
        <v>47</v>
      </c>
      <c r="Q3" s="3" t="s">
        <v>48</v>
      </c>
      <c r="R3" s="3" t="s">
        <v>50</v>
      </c>
    </row>
    <row r="4" spans="1:20" ht="15">
      <c r="A4" s="5" t="s">
        <v>6</v>
      </c>
      <c r="B4" s="6" t="s">
        <v>7</v>
      </c>
      <c r="C4" s="7">
        <v>22.91</v>
      </c>
      <c r="D4" s="7">
        <v>22.91</v>
      </c>
      <c r="E4" s="7">
        <v>23.4</v>
      </c>
      <c r="F4" s="7">
        <v>24.5</v>
      </c>
      <c r="G4" s="7">
        <v>24.5</v>
      </c>
      <c r="H4" s="7">
        <v>25.1</v>
      </c>
      <c r="I4" s="7">
        <v>25.1</v>
      </c>
      <c r="J4" s="7">
        <v>25.1</v>
      </c>
      <c r="K4" s="7">
        <v>25.1</v>
      </c>
      <c r="L4" s="7">
        <v>25.1</v>
      </c>
      <c r="M4" s="7">
        <v>25.1</v>
      </c>
      <c r="N4" s="7">
        <v>25.1</v>
      </c>
      <c r="O4" s="7">
        <v>25.1</v>
      </c>
      <c r="P4" s="7">
        <v>25.1</v>
      </c>
      <c r="Q4" s="7">
        <v>25.1</v>
      </c>
      <c r="R4" s="7">
        <v>25.1</v>
      </c>
    </row>
    <row r="5" spans="1:20" ht="30">
      <c r="A5" s="5" t="s">
        <v>8</v>
      </c>
      <c r="B5" s="6" t="s">
        <v>9</v>
      </c>
      <c r="C5" s="8">
        <v>1207</v>
      </c>
      <c r="D5" s="8">
        <v>1234</v>
      </c>
      <c r="E5" s="8">
        <v>1239</v>
      </c>
      <c r="F5" s="8">
        <v>1111</v>
      </c>
      <c r="G5" s="8">
        <v>1182</v>
      </c>
      <c r="H5" s="8">
        <v>1186</v>
      </c>
      <c r="I5" s="8">
        <v>1222</v>
      </c>
      <c r="J5" s="8">
        <v>1244</v>
      </c>
      <c r="K5" s="8">
        <v>1236</v>
      </c>
      <c r="L5" s="8">
        <v>1231</v>
      </c>
      <c r="M5" s="8">
        <v>1293</v>
      </c>
      <c r="N5" s="8">
        <v>1112</v>
      </c>
      <c r="O5" s="8">
        <v>1094</v>
      </c>
      <c r="P5" s="8">
        <v>1194</v>
      </c>
      <c r="Q5" s="8">
        <v>1178</v>
      </c>
      <c r="R5" s="8">
        <v>1291</v>
      </c>
    </row>
    <row r="6" spans="1:20" ht="28.5">
      <c r="A6" s="31" t="s">
        <v>10</v>
      </c>
      <c r="B6" s="9" t="s">
        <v>14</v>
      </c>
      <c r="C6" s="10">
        <f>SUM(C7:C23)</f>
        <v>98082.51800000004</v>
      </c>
      <c r="D6" s="10">
        <f>SUM(D7:D23)+D13</f>
        <v>133640.1551</v>
      </c>
      <c r="E6" s="10">
        <f t="shared" ref="E6:J6" si="0">SUM(E7:E23)</f>
        <v>133696.01</v>
      </c>
      <c r="F6" s="10">
        <f t="shared" si="0"/>
        <v>174669.39</v>
      </c>
      <c r="G6" s="10">
        <f t="shared" si="0"/>
        <v>203923.74000000002</v>
      </c>
      <c r="H6" s="10">
        <f t="shared" si="0"/>
        <v>216256.44</v>
      </c>
      <c r="I6" s="10">
        <f t="shared" si="0"/>
        <v>216744.17</v>
      </c>
      <c r="J6" s="10">
        <f t="shared" si="0"/>
        <v>221803.11</v>
      </c>
      <c r="K6" s="10">
        <f t="shared" ref="K6:L6" si="1">SUM(K7:K23)</f>
        <v>224653.40999999997</v>
      </c>
      <c r="L6" s="10">
        <f t="shared" si="1"/>
        <v>232559.38000000003</v>
      </c>
      <c r="M6" s="10">
        <f t="shared" ref="M6:N6" si="2">SUM(M7:M23)</f>
        <v>214717.29</v>
      </c>
      <c r="N6" s="10">
        <f t="shared" si="2"/>
        <v>209939.25</v>
      </c>
      <c r="O6" s="10">
        <f t="shared" ref="O6:P6" si="3">SUM(O7:O23)</f>
        <v>220627.14</v>
      </c>
      <c r="P6" s="10">
        <f t="shared" si="3"/>
        <v>236452.63999999998</v>
      </c>
      <c r="Q6" s="10">
        <f t="shared" ref="Q6:R6" si="4">SUM(Q7:Q23)</f>
        <v>235937.30000000005</v>
      </c>
      <c r="R6" s="10">
        <f t="shared" si="4"/>
        <v>251362.38</v>
      </c>
    </row>
    <row r="7" spans="1:20" ht="15">
      <c r="A7" s="32"/>
      <c r="B7" s="6" t="s">
        <v>15</v>
      </c>
      <c r="C7" s="11">
        <f>[1]Динамика!$C$16</f>
        <v>5491</v>
      </c>
      <c r="D7" s="11">
        <f>[2]Динамика!$C$16</f>
        <v>9936</v>
      </c>
      <c r="E7" s="11">
        <f>'[3]декабрь 1'!$R$7</f>
        <v>7462.31</v>
      </c>
      <c r="F7" s="11">
        <f>'[4]декабрь 1'!$R$7</f>
        <v>9844.91</v>
      </c>
      <c r="G7" s="12">
        <f>'[5]декабрь 1'!$R$7</f>
        <v>10325.27</v>
      </c>
      <c r="H7" s="12">
        <f>'[6]Я-1'!$R$7</f>
        <v>8941.1</v>
      </c>
      <c r="I7" s="12">
        <f>'[7]Ф-1'!$R$7</f>
        <v>7968.95</v>
      </c>
      <c r="J7" s="12">
        <f>'[7]М-1'!$R$7</f>
        <v>8458.58</v>
      </c>
      <c r="K7" s="12">
        <f>'[7]А-1'!$R$7</f>
        <v>9309.83</v>
      </c>
      <c r="L7" s="12">
        <f>[7]май1!$R$7</f>
        <v>10537.739999999993</v>
      </c>
      <c r="M7" s="12">
        <f>[8]июнь1!$R$7</f>
        <v>9790.4500000000007</v>
      </c>
      <c r="N7" s="12">
        <f>[8]июль1!$R$7</f>
        <v>9095.829999999989</v>
      </c>
      <c r="O7" s="12">
        <f>'[7]август 1'!$R$7</f>
        <v>9205.5199999999968</v>
      </c>
      <c r="P7" s="12">
        <f>'[8]сентябрь 1'!$R$7</f>
        <v>9430.7999999999956</v>
      </c>
      <c r="Q7" s="12">
        <f>'[8]октябрь 1'!$R$7</f>
        <v>9424.02</v>
      </c>
      <c r="R7" s="12">
        <f>'[8]ноябрь 1'!$R$7</f>
        <v>9841.5299999999988</v>
      </c>
    </row>
    <row r="8" spans="1:20" ht="15">
      <c r="A8" s="32"/>
      <c r="B8" s="6" t="s">
        <v>16</v>
      </c>
      <c r="C8" s="7">
        <f>[9]Динамика!$C$16</f>
        <v>451.20000000000027</v>
      </c>
      <c r="D8" s="7">
        <f>[10]Динамика!$C$16</f>
        <v>523.30000000000064</v>
      </c>
      <c r="E8" s="7">
        <f>'[3]декабрь 1'!$R$8</f>
        <v>559.20000000000005</v>
      </c>
      <c r="F8" s="11">
        <f>'[4]декабрь 1'!$R$8</f>
        <v>643.20000000000005</v>
      </c>
      <c r="G8" s="13">
        <f>'[5]декабрь 1'!$R$8</f>
        <v>670.4</v>
      </c>
      <c r="H8" s="13">
        <f>'[6]Я-1'!$R$8</f>
        <v>731.2</v>
      </c>
      <c r="I8" s="13">
        <f>'[7]Ф-1'!$R$8</f>
        <v>868.2</v>
      </c>
      <c r="J8" s="13">
        <f>'[7]М-1'!$R$8</f>
        <v>671</v>
      </c>
      <c r="K8" s="13">
        <f>'[7]А-1'!$R$8</f>
        <v>750.1</v>
      </c>
      <c r="L8" s="13">
        <f>[7]май1!$R$8</f>
        <v>925.8</v>
      </c>
      <c r="M8" s="13">
        <f>[8]июнь1!$R$8</f>
        <v>797.4</v>
      </c>
      <c r="N8" s="13">
        <f>[8]июль1!$R$8</f>
        <v>681.3</v>
      </c>
      <c r="O8" s="13">
        <f>'[8]август 1'!$R$8</f>
        <v>502.8</v>
      </c>
      <c r="P8" s="13">
        <f>'[8]сентябрь 1'!$R$8</f>
        <v>759.6</v>
      </c>
      <c r="Q8" s="13">
        <f>'[8]октябрь 1'!$R$8</f>
        <v>797.5</v>
      </c>
      <c r="R8" s="13">
        <f>'[8]ноябрь 1'!$R$8</f>
        <v>703.93</v>
      </c>
    </row>
    <row r="9" spans="1:20" ht="15">
      <c r="A9" s="32"/>
      <c r="B9" s="16" t="s">
        <v>17</v>
      </c>
      <c r="C9" s="13" t="s">
        <v>11</v>
      </c>
      <c r="D9" s="13" t="s">
        <v>11</v>
      </c>
      <c r="E9" s="13">
        <f>'[3]декабрь 1'!$R$10</f>
        <v>1600</v>
      </c>
      <c r="F9" s="11">
        <f>'[4]декабрь 1'!$R$9</f>
        <v>15738.4</v>
      </c>
      <c r="G9" s="13">
        <f>'[5]декабрь 1'!$R$9</f>
        <v>17910</v>
      </c>
      <c r="H9" s="13">
        <f>'[6]Я-1'!$R$9</f>
        <v>23143.4</v>
      </c>
      <c r="I9" s="13">
        <f>'[7]Ф-1'!$R$9</f>
        <v>22380.6</v>
      </c>
      <c r="J9" s="13">
        <f>'[7]М-1'!$R$9</f>
        <v>25725.8</v>
      </c>
      <c r="K9" s="13">
        <f>'[7]А-1'!$R$9</f>
        <v>26461.5</v>
      </c>
      <c r="L9" s="13">
        <f>[7]май1!$R$9</f>
        <v>25783.1</v>
      </c>
      <c r="M9" s="13">
        <f>[8]июнь1!$R$9</f>
        <v>24745.4</v>
      </c>
      <c r="N9" s="13">
        <f>[8]июль1!$R$9</f>
        <v>24035.3</v>
      </c>
      <c r="O9" s="13">
        <f>'[7]август 1'!$R$9</f>
        <v>25934.7</v>
      </c>
      <c r="P9" s="13">
        <f>'[8]сентябрь 1'!$R$9</f>
        <v>25910.1</v>
      </c>
      <c r="Q9" s="13">
        <f>'[8]октябрь 1'!$R$9</f>
        <v>27483.8</v>
      </c>
      <c r="R9" s="13">
        <f>'[8]ноябрь 1'!$R$9</f>
        <v>28735.7</v>
      </c>
    </row>
    <row r="10" spans="1:20" ht="15">
      <c r="A10" s="32"/>
      <c r="B10" s="16" t="s">
        <v>18</v>
      </c>
      <c r="C10" s="13" t="s">
        <v>11</v>
      </c>
      <c r="D10" s="13" t="s">
        <v>11</v>
      </c>
      <c r="E10" s="13" t="s">
        <v>11</v>
      </c>
      <c r="F10" s="11">
        <f>'[4]декабрь 1'!$R$10</f>
        <v>3596.9</v>
      </c>
      <c r="G10" s="13">
        <f>'[5]декабрь 1'!$R$10</f>
        <v>5256.9</v>
      </c>
      <c r="H10" s="13">
        <f>'[6]Я-1'!$R$10</f>
        <v>5778.3</v>
      </c>
      <c r="I10" s="13">
        <f>'[7]Ф-1'!$R$10</f>
        <v>5876.7</v>
      </c>
      <c r="J10" s="13">
        <f>'[7]М-1'!$R$10</f>
        <v>6058.4</v>
      </c>
      <c r="K10" s="13">
        <f>'[7]А-1'!$R$10</f>
        <v>6071.2</v>
      </c>
      <c r="L10" s="13">
        <f>[7]май1!$R$10</f>
        <v>6008.8</v>
      </c>
      <c r="M10" s="13">
        <f>[8]июнь1!$R$10</f>
        <v>6060.5</v>
      </c>
      <c r="N10" s="13">
        <f>[8]июль1!$R$10</f>
        <v>6062.7</v>
      </c>
      <c r="O10" s="13">
        <f>'[7]август 1'!$R$10</f>
        <v>6695.5</v>
      </c>
      <c r="P10" s="13">
        <f>'[8]сентябрь 1'!$R$10</f>
        <v>6938.7</v>
      </c>
      <c r="Q10" s="13">
        <f>'[8]октябрь 1'!$R$10</f>
        <v>7512.7</v>
      </c>
      <c r="R10" s="13">
        <f>'[8]ноябрь 1'!$R$10</f>
        <v>7741.5</v>
      </c>
    </row>
    <row r="11" spans="1:20" ht="15">
      <c r="A11" s="32"/>
      <c r="B11" s="6" t="s">
        <v>19</v>
      </c>
      <c r="C11" s="11">
        <v>9672.65</v>
      </c>
      <c r="D11" s="17">
        <f>[11]Динамика!$C$16</f>
        <v>17390.070000000007</v>
      </c>
      <c r="E11" s="17">
        <f>'[3]декабрь 1'!$R$12</f>
        <v>20404.05</v>
      </c>
      <c r="F11" s="13">
        <f>'[12]декабрь 1'!$R$12</f>
        <v>26794.9</v>
      </c>
      <c r="G11" s="13">
        <f>'[5]декабрь 1'!$R$11</f>
        <v>29676.54</v>
      </c>
      <c r="H11" s="13">
        <f>'[6]Я-1'!$R$11</f>
        <v>31441.27</v>
      </c>
      <c r="I11" s="13">
        <f>'[7]Ф-1'!$R$11</f>
        <v>30691.34</v>
      </c>
      <c r="J11" s="13">
        <f>'[7]М-1'!$R$11</f>
        <v>29898.12</v>
      </c>
      <c r="K11" s="13">
        <f>'[7]А-1'!$R$11</f>
        <v>30805.35</v>
      </c>
      <c r="L11" s="13">
        <f>[7]май1!$R$11</f>
        <v>35556.25</v>
      </c>
      <c r="M11" s="13">
        <f>[8]июнь1!$R$11</f>
        <v>18546.38</v>
      </c>
      <c r="N11" s="13">
        <f>[8]июль1!$R$11</f>
        <v>18278.45</v>
      </c>
      <c r="O11" s="13">
        <f>'[7]август 1'!$R$11</f>
        <v>27147.33</v>
      </c>
      <c r="P11" s="13">
        <f>'[8]сентябрь 1'!$R$11</f>
        <v>32545.93</v>
      </c>
      <c r="Q11" s="13">
        <f>'[8]октябрь 1'!$R$11</f>
        <v>26718.51</v>
      </c>
      <c r="R11" s="13">
        <f>'[8]ноябрь 1'!$R$11</f>
        <v>37151.769999999997</v>
      </c>
    </row>
    <row r="12" spans="1:20" ht="15">
      <c r="A12" s="32"/>
      <c r="B12" s="6" t="s">
        <v>40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 t="s">
        <v>11</v>
      </c>
      <c r="I12" s="13" t="s">
        <v>11</v>
      </c>
      <c r="J12" s="13" t="s">
        <v>11</v>
      </c>
      <c r="K12" s="13" t="s">
        <v>11</v>
      </c>
      <c r="L12" s="13" t="s">
        <v>11</v>
      </c>
      <c r="M12" s="13">
        <f>[8]июнь1!$R$12</f>
        <v>832.2</v>
      </c>
      <c r="N12" s="13">
        <f>[8]июль1!$R$12</f>
        <v>1420</v>
      </c>
      <c r="O12" s="13">
        <f>'[8]август 1'!$R$12</f>
        <v>1740.23</v>
      </c>
      <c r="P12" s="13">
        <f>'[8]сентябрь 1'!$R$12</f>
        <v>2613.33</v>
      </c>
      <c r="Q12" s="13">
        <f>'[8]октябрь 1'!$R$12</f>
        <v>2924.7</v>
      </c>
      <c r="R12" s="13">
        <f>'[8]ноябрь 1'!$R$12</f>
        <v>3126.7</v>
      </c>
    </row>
    <row r="13" spans="1:20" ht="15">
      <c r="A13" s="32"/>
      <c r="B13" s="16" t="s">
        <v>21</v>
      </c>
      <c r="C13" s="13" t="s">
        <v>11</v>
      </c>
      <c r="D13" s="13">
        <f>[13]Динамика!$C$16</f>
        <v>11028.260049999999</v>
      </c>
      <c r="E13" s="13">
        <f>'[3]декабрь 1'!$R$14</f>
        <v>12962</v>
      </c>
      <c r="F13" s="13">
        <f>'[4]декабрь 1'!$R$14</f>
        <v>5835.2</v>
      </c>
      <c r="G13" s="13">
        <f>'[5]декабрь 1'!$R$12</f>
        <v>5669.5000000000045</v>
      </c>
      <c r="H13" s="13">
        <f>'[6]Я-1'!$R$12</f>
        <v>5669.5000000000045</v>
      </c>
      <c r="I13" s="13">
        <f>'[7]Ф-1'!$R$12</f>
        <v>5669</v>
      </c>
      <c r="J13" s="13">
        <f>'[7]М-1'!$R$12</f>
        <v>5669</v>
      </c>
      <c r="K13" s="13">
        <f>'[7]А-1'!$R$12</f>
        <v>5669.5000000000045</v>
      </c>
      <c r="L13" s="13">
        <f>[7]май1!$R$12</f>
        <v>5669.5000000000045</v>
      </c>
      <c r="M13" s="13">
        <f>[8]июнь1!$R$13</f>
        <v>5669</v>
      </c>
      <c r="N13" s="13">
        <f>[8]июль1!$R$13</f>
        <v>5394.5000000000045</v>
      </c>
      <c r="O13" s="13">
        <f>'[7]август 1'!$R$13</f>
        <v>5394.5000000000045</v>
      </c>
      <c r="P13" s="13">
        <f>'[8]сентябрь 1'!$R$13</f>
        <v>5394.5000000000045</v>
      </c>
      <c r="Q13" s="13">
        <f>'[8]октябрь 1'!$R$13</f>
        <v>5394.5000000000045</v>
      </c>
      <c r="R13" s="13">
        <f>'[8]ноябрь 1'!$R$13</f>
        <v>5394.5000000000045</v>
      </c>
    </row>
    <row r="14" spans="1:20" ht="15">
      <c r="A14" s="32"/>
      <c r="B14" s="16" t="s">
        <v>22</v>
      </c>
      <c r="C14" s="13" t="s">
        <v>11</v>
      </c>
      <c r="D14" s="13" t="s">
        <v>11</v>
      </c>
      <c r="E14" s="13">
        <f>'[3]декабрь 1'!$R$15</f>
        <v>14553.9</v>
      </c>
      <c r="F14" s="13">
        <f>'[12]декабрь 1'!$R$15</f>
        <v>30411</v>
      </c>
      <c r="G14" s="13">
        <f>'[5]декабрь 1'!$R$13</f>
        <v>43269.33</v>
      </c>
      <c r="H14" s="13">
        <f>'[7]Я-1'!$R$13</f>
        <v>46423.820000000007</v>
      </c>
      <c r="I14" s="13">
        <f>'[7]Ф-1'!$R$13</f>
        <v>47415.58</v>
      </c>
      <c r="J14" s="13">
        <f>'[7]М-1'!$R$13</f>
        <v>48197.12999999999</v>
      </c>
      <c r="K14" s="13">
        <f>'[7]А-1'!$R$13</f>
        <v>48074.73</v>
      </c>
      <c r="L14" s="13">
        <f>[7]май1!$R$13</f>
        <v>49410.98000000001</v>
      </c>
      <c r="M14" s="13">
        <f>[8]июнь1!$R$14</f>
        <v>49946.279999999984</v>
      </c>
      <c r="N14" s="13">
        <f>[8]июль1!$R$14</f>
        <v>46187.519999999997</v>
      </c>
      <c r="O14" s="13">
        <f>'[7]август 1'!$R$14</f>
        <v>46562.939999999995</v>
      </c>
      <c r="P14" s="13">
        <f>'[8]сентябрь 1'!$R$14</f>
        <v>51648.529999999984</v>
      </c>
      <c r="Q14" s="13">
        <f>'[8]октябрь 1'!$R$14</f>
        <v>53435.850000000013</v>
      </c>
      <c r="R14" s="13">
        <f>'[8]ноябрь 1'!$R$14</f>
        <v>54801.230000000018</v>
      </c>
      <c r="T14" s="27"/>
    </row>
    <row r="15" spans="1:20" ht="15">
      <c r="A15" s="32"/>
      <c r="B15" s="16" t="s">
        <v>51</v>
      </c>
      <c r="C15" s="13" t="s">
        <v>11</v>
      </c>
      <c r="D15" s="13" t="s">
        <v>11</v>
      </c>
      <c r="E15" s="13">
        <f>'[3]декабрь 1'!$R$16</f>
        <v>5902.45</v>
      </c>
      <c r="F15" s="13">
        <f>'[12]декабрь 1'!$R$16</f>
        <v>11016.63</v>
      </c>
      <c r="G15" s="13">
        <f>'[14]декабрь 1'!$R$14</f>
        <v>14513.53</v>
      </c>
      <c r="H15" s="13">
        <f>'[6]Я-1'!$R$14</f>
        <v>16156.45</v>
      </c>
      <c r="I15" s="13">
        <f>'[7]Ф-1'!$R$14</f>
        <v>16701.04</v>
      </c>
      <c r="J15" s="13">
        <f>'[7]М-1'!$R$14</f>
        <v>17601.54</v>
      </c>
      <c r="K15" s="13">
        <f>'[7]А-1'!$R$14</f>
        <v>17452.52</v>
      </c>
      <c r="L15" s="13">
        <f>[7]май1!$R$14</f>
        <v>18172.66</v>
      </c>
      <c r="M15" s="13">
        <f>L15</f>
        <v>18172.66</v>
      </c>
      <c r="N15" s="13">
        <f>M15</f>
        <v>18172.66</v>
      </c>
      <c r="O15" s="13">
        <f>'[8]август 1'!$R$15</f>
        <v>16476.79</v>
      </c>
      <c r="P15" s="13">
        <f>'[8]сентябрь 1'!$R$15</f>
        <v>18641.689999999999</v>
      </c>
      <c r="Q15" s="13">
        <f>'[8]октябрь 1'!$R$15</f>
        <v>18846.79</v>
      </c>
      <c r="R15" s="13">
        <f>Q15</f>
        <v>18846.79</v>
      </c>
    </row>
    <row r="16" spans="1:20" ht="15">
      <c r="A16" s="32"/>
      <c r="B16" s="16" t="s">
        <v>25</v>
      </c>
      <c r="C16" s="13" t="s">
        <v>11</v>
      </c>
      <c r="D16" s="13" t="s">
        <v>11</v>
      </c>
      <c r="E16" s="13" t="s">
        <v>11</v>
      </c>
      <c r="F16" s="13">
        <f>'[4]декабрь 1'!$R$18</f>
        <v>2080.52</v>
      </c>
      <c r="G16" s="13">
        <f>'[5]декабрь 1'!$R$15</f>
        <v>8546.26</v>
      </c>
      <c r="H16" s="13">
        <f>'[6]Я-1'!$R$15</f>
        <v>9273.49</v>
      </c>
      <c r="I16" s="13">
        <f>'[7]Ф-1'!$R$15</f>
        <v>10133.950000000001</v>
      </c>
      <c r="J16" s="13">
        <f>'[7]М-1'!$R$15</f>
        <v>10430.030000000001</v>
      </c>
      <c r="K16" s="13">
        <f>'[7]А-1'!$R$15</f>
        <v>10933.57</v>
      </c>
      <c r="L16" s="13">
        <f>[7]май1!$R$15</f>
        <v>10784.64</v>
      </c>
      <c r="M16" s="13">
        <f>[8]июнь1!$R$16</f>
        <v>10447.11</v>
      </c>
      <c r="N16" s="13">
        <f>[8]июль1!$R$16</f>
        <v>10682.98</v>
      </c>
      <c r="O16" s="13">
        <f>'[7]август 1'!$R$16</f>
        <v>11151.82</v>
      </c>
      <c r="P16" s="13">
        <f>'[8]сентябрь 1'!$R$16</f>
        <v>12020.25</v>
      </c>
      <c r="Q16" s="13">
        <f>'[8]октябрь 1'!$R$16</f>
        <v>12378.42</v>
      </c>
      <c r="R16" s="13">
        <f>'[8]ноябрь 1'!$R$16</f>
        <v>13459.12</v>
      </c>
    </row>
    <row r="17" spans="1:18" ht="15">
      <c r="A17" s="32"/>
      <c r="B17" s="26" t="s">
        <v>45</v>
      </c>
      <c r="C17" s="13" t="s">
        <v>11</v>
      </c>
      <c r="D17" s="13" t="s">
        <v>11</v>
      </c>
      <c r="E17" s="13" t="s">
        <v>11</v>
      </c>
      <c r="F17" s="25" t="s">
        <v>12</v>
      </c>
      <c r="G17" s="24">
        <f>'[6]Я-1'!$D$16</f>
        <v>1509.2</v>
      </c>
      <c r="H17" s="24">
        <f>'[6]Я-1'!$R$16</f>
        <v>2121.1</v>
      </c>
      <c r="I17" s="24">
        <f>'[7]Ф-1'!$R$16</f>
        <v>2462</v>
      </c>
      <c r="J17" s="24">
        <f>'[7]М-1'!$R$16</f>
        <v>2516.6999999999998</v>
      </c>
      <c r="K17" s="24">
        <f>'[7]А-1'!$R$16</f>
        <v>2548.3000000000002</v>
      </c>
      <c r="L17" s="24">
        <f>[7]май1!$R$16</f>
        <v>3133.1</v>
      </c>
      <c r="M17" s="24">
        <f>L17</f>
        <v>3133.1</v>
      </c>
      <c r="N17" s="15">
        <f>[8]июль1!$R$17</f>
        <v>3351.2</v>
      </c>
      <c r="O17" s="15">
        <f>'[7]август 1'!$R$17</f>
        <v>3238.2</v>
      </c>
      <c r="P17" s="15">
        <f>'[8]сентябрь 1'!$R$17</f>
        <v>3972.4</v>
      </c>
      <c r="Q17" s="15">
        <f>'[8]октябрь 1'!$R$17</f>
        <v>4443.7</v>
      </c>
      <c r="R17" s="15">
        <f>'[8]ноябрь 1'!$R$17</f>
        <v>4982.8</v>
      </c>
    </row>
    <row r="18" spans="1:18" ht="15">
      <c r="A18" s="32"/>
      <c r="B18" s="6" t="s">
        <v>20</v>
      </c>
      <c r="C18" s="11">
        <v>2274.92</v>
      </c>
      <c r="D18" s="11">
        <f>[15]Динамика!$C$16</f>
        <v>1537.4400000000023</v>
      </c>
      <c r="E18" s="11">
        <f>'[3]декабрь 1'!$R$13</f>
        <v>1544.37</v>
      </c>
      <c r="F18" s="13">
        <v>0</v>
      </c>
      <c r="G18" s="13">
        <f>[16]Свод!$R$13</f>
        <v>0</v>
      </c>
      <c r="H18" s="13">
        <f>[16]Свод!$R$13</f>
        <v>0</v>
      </c>
      <c r="I18" s="13">
        <f>[16]Свод!$R$13</f>
        <v>0</v>
      </c>
      <c r="J18" s="13">
        <f>[16]Свод!$R$13</f>
        <v>0</v>
      </c>
      <c r="K18" s="13">
        <f>[16]Свод!$R$13</f>
        <v>0</v>
      </c>
      <c r="L18" s="13">
        <f>[16]Свод!$R$13</f>
        <v>0</v>
      </c>
      <c r="M18" s="13">
        <f>[16]Свод!$R$13</f>
        <v>0</v>
      </c>
      <c r="N18" s="13">
        <f>[16]Свод!$R$13</f>
        <v>0</v>
      </c>
      <c r="O18" s="13">
        <f>[16]Свод!$R$13</f>
        <v>0</v>
      </c>
      <c r="P18" s="13">
        <f>[16]Свод!$R$13</f>
        <v>0</v>
      </c>
      <c r="Q18" s="13">
        <f>[16]Свод!$R$13</f>
        <v>0</v>
      </c>
      <c r="R18" s="13">
        <f>[16]Свод!$R$13</f>
        <v>0</v>
      </c>
    </row>
    <row r="19" spans="1:18" ht="30">
      <c r="A19" s="32"/>
      <c r="B19" s="16" t="s">
        <v>28</v>
      </c>
      <c r="C19" s="13">
        <f>'[17]Динамика 2012'!$C$16</f>
        <v>5897.7879999999977</v>
      </c>
      <c r="D19" s="13">
        <f>'[18]Динамика 2013'!$C$11</f>
        <v>2130.915</v>
      </c>
      <c r="E19" s="13">
        <v>2130.92</v>
      </c>
      <c r="F19" s="13">
        <v>2130.92</v>
      </c>
      <c r="G19" s="13">
        <f>[16]Свод!$R$18</f>
        <v>0</v>
      </c>
      <c r="H19" s="13">
        <f>[16]Свод!$R$18</f>
        <v>0</v>
      </c>
      <c r="I19" s="13">
        <f>[16]Свод!$R$18</f>
        <v>0</v>
      </c>
      <c r="J19" s="13">
        <f>[16]Свод!$R$18</f>
        <v>0</v>
      </c>
      <c r="K19" s="13">
        <f>[16]Свод!$R$18</f>
        <v>0</v>
      </c>
      <c r="L19" s="13">
        <f>[16]Свод!$R$18</f>
        <v>0</v>
      </c>
      <c r="M19" s="13">
        <f>[16]Свод!$R$18</f>
        <v>0</v>
      </c>
      <c r="N19" s="13">
        <f>[16]Свод!$R$18</f>
        <v>0</v>
      </c>
      <c r="O19" s="13">
        <f>[16]Свод!$R$18</f>
        <v>0</v>
      </c>
      <c r="P19" s="13">
        <f>[16]Свод!$R$18</f>
        <v>0</v>
      </c>
      <c r="Q19" s="13">
        <f>[16]Свод!$R$18</f>
        <v>0</v>
      </c>
      <c r="R19" s="13">
        <f>[16]Свод!$R$18</f>
        <v>0</v>
      </c>
    </row>
    <row r="20" spans="1:18" ht="15">
      <c r="A20" s="32"/>
      <c r="B20" s="6" t="s">
        <v>29</v>
      </c>
      <c r="C20" s="14">
        <f>[19]Динамика!$C$16</f>
        <v>8753.0400000000009</v>
      </c>
      <c r="D20" s="13">
        <f>[20]Динамика!$C$16</f>
        <v>6309.9599999999973</v>
      </c>
      <c r="E20" s="13">
        <v>6309.96</v>
      </c>
      <c r="F20" s="13">
        <v>6309.96</v>
      </c>
      <c r="G20" s="13">
        <f>[16]Свод!$R$19</f>
        <v>6309.96</v>
      </c>
      <c r="H20" s="13">
        <f>[16]Свод!$R$19</f>
        <v>6309.96</v>
      </c>
      <c r="I20" s="13">
        <f>[16]Свод!$R$19</f>
        <v>6309.96</v>
      </c>
      <c r="J20" s="13">
        <f>[16]Свод!$R$19</f>
        <v>6309.96</v>
      </c>
      <c r="K20" s="13">
        <f>[16]Свод!$R$19</f>
        <v>6309.96</v>
      </c>
      <c r="L20" s="13">
        <f>[16]Свод!$R$19</f>
        <v>6309.96</v>
      </c>
      <c r="M20" s="13">
        <f>[16]Свод!$R$19</f>
        <v>6309.96</v>
      </c>
      <c r="N20" s="13">
        <f>[16]Свод!$R$19</f>
        <v>6309.96</v>
      </c>
      <c r="O20" s="13">
        <f>[16]Свод!$R$19</f>
        <v>6309.96</v>
      </c>
      <c r="P20" s="13">
        <f>'[8]сентябрь 1'!$R$19</f>
        <v>6309.96</v>
      </c>
      <c r="Q20" s="13">
        <f>'[8]сентябрь 1'!$R$19</f>
        <v>6309.96</v>
      </c>
      <c r="R20" s="13">
        <f>'[8]сентябрь 1'!$R$19</f>
        <v>6309.96</v>
      </c>
    </row>
    <row r="21" spans="1:18" ht="15">
      <c r="A21" s="32"/>
      <c r="B21" s="6" t="s">
        <v>30</v>
      </c>
      <c r="C21" s="15">
        <f>[21]Динамика!$C$16</f>
        <v>47651.560000000027</v>
      </c>
      <c r="D21" s="15">
        <f>[22]Динамика!$C$16</f>
        <v>55856.889999999985</v>
      </c>
      <c r="E21" s="15">
        <v>38062.04</v>
      </c>
      <c r="F21" s="15">
        <f>E21</f>
        <v>38062.04</v>
      </c>
      <c r="G21" s="15">
        <f>[16]Свод!$R$20</f>
        <v>38062.04</v>
      </c>
      <c r="H21" s="15">
        <f>[16]Свод!$R$20</f>
        <v>38062.04</v>
      </c>
      <c r="I21" s="15">
        <f>[16]Свод!$R$20</f>
        <v>38062.04</v>
      </c>
      <c r="J21" s="15">
        <f>[16]Свод!$R$20</f>
        <v>38062.04</v>
      </c>
      <c r="K21" s="15">
        <f>[16]Свод!$R$20</f>
        <v>38062.04</v>
      </c>
      <c r="L21" s="15">
        <f>[16]Свод!$R$20</f>
        <v>38062.04</v>
      </c>
      <c r="M21" s="15">
        <f>[16]Свод!$R$20</f>
        <v>38062.04</v>
      </c>
      <c r="N21" s="15">
        <f>[16]Свод!$R$20</f>
        <v>38062.04</v>
      </c>
      <c r="O21" s="15">
        <f>[16]Свод!$R$20</f>
        <v>38062.04</v>
      </c>
      <c r="P21" s="15">
        <f>'[8]сентябрь 1'!$R$20</f>
        <v>38062.04</v>
      </c>
      <c r="Q21" s="15">
        <f>'[8]сентябрь 1'!$R$20</f>
        <v>38062.04</v>
      </c>
      <c r="R21" s="15">
        <f>'[8]сентябрь 1'!$R$20</f>
        <v>38062.04</v>
      </c>
    </row>
    <row r="22" spans="1:18" ht="15">
      <c r="A22" s="32"/>
      <c r="B22" s="6" t="s">
        <v>31</v>
      </c>
      <c r="C22" s="13">
        <f>[23]Динамика!$C$16</f>
        <v>5404</v>
      </c>
      <c r="D22" s="13">
        <f>[24]Динамика!$C$16</f>
        <v>8833</v>
      </c>
      <c r="E22" s="13">
        <f>'[3]декабрь 1'!$R$11</f>
        <v>18048.2</v>
      </c>
      <c r="F22" s="13">
        <f>'[3]декабрь 1'!$R$11</f>
        <v>18048.2</v>
      </c>
      <c r="G22" s="13">
        <f>[16]Свод!$R$21</f>
        <v>18048.2</v>
      </c>
      <c r="H22" s="13">
        <f>[16]Свод!$R$21</f>
        <v>18048.2</v>
      </c>
      <c r="I22" s="13">
        <f>[16]Свод!$R$21</f>
        <v>18048.2</v>
      </c>
      <c r="J22" s="13">
        <f>[16]Свод!$R$21</f>
        <v>18048.2</v>
      </c>
      <c r="K22" s="13">
        <f>[16]Свод!$R$21</f>
        <v>18048.2</v>
      </c>
      <c r="L22" s="13">
        <f>[16]Свод!$R$21</f>
        <v>18048.2</v>
      </c>
      <c r="M22" s="13">
        <f>[16]Свод!$R$21</f>
        <v>18048.2</v>
      </c>
      <c r="N22" s="13">
        <f>[16]Свод!$R$21</f>
        <v>18048.2</v>
      </c>
      <c r="O22" s="13">
        <f>[16]Свод!$R$21</f>
        <v>18048.2</v>
      </c>
      <c r="P22" s="13">
        <f>'[8]сентябрь 1'!$R$21</f>
        <v>18048.2</v>
      </c>
      <c r="Q22" s="13">
        <f>'[8]сентябрь 1'!$R$21</f>
        <v>18048.2</v>
      </c>
      <c r="R22" s="13">
        <f>'[8]сентябрь 1'!$R$21</f>
        <v>18048.2</v>
      </c>
    </row>
    <row r="23" spans="1:18" ht="15">
      <c r="A23" s="32"/>
      <c r="B23" s="6" t="s">
        <v>32</v>
      </c>
      <c r="C23" s="13">
        <f>[25]Динамика!$C$16</f>
        <v>12486.360000000008</v>
      </c>
      <c r="D23" s="13">
        <f>[26]Динамика!$C$16</f>
        <v>9066.0600000000013</v>
      </c>
      <c r="E23" s="13">
        <v>4156.6099999999997</v>
      </c>
      <c r="F23" s="13">
        <v>4156.6099999999997</v>
      </c>
      <c r="G23" s="13">
        <f>[16]Свод!$R$22</f>
        <v>4156.6099999999997</v>
      </c>
      <c r="H23" s="13">
        <f>[16]Свод!$R$22</f>
        <v>4156.6099999999997</v>
      </c>
      <c r="I23" s="13">
        <f>[16]Свод!$R$22</f>
        <v>4156.6099999999997</v>
      </c>
      <c r="J23" s="13">
        <f>[16]Свод!$R$22</f>
        <v>4156.6099999999997</v>
      </c>
      <c r="K23" s="13">
        <f>[16]Свод!$R$22</f>
        <v>4156.6099999999997</v>
      </c>
      <c r="L23" s="13">
        <f>[16]Свод!$R$22</f>
        <v>4156.6099999999997</v>
      </c>
      <c r="M23" s="13">
        <f>[16]Свод!$R$22</f>
        <v>4156.6099999999997</v>
      </c>
      <c r="N23" s="13">
        <f>[16]Свод!$R$22</f>
        <v>4156.6099999999997</v>
      </c>
      <c r="O23" s="13">
        <f>[16]Свод!$R$22</f>
        <v>4156.6099999999997</v>
      </c>
      <c r="P23" s="13">
        <f>'[8]сентябрь 1'!$R$22</f>
        <v>4156.6099999999997</v>
      </c>
      <c r="Q23" s="13">
        <f>'[8]сентябрь 1'!$R$22</f>
        <v>4156.6099999999997</v>
      </c>
      <c r="R23" s="13">
        <f>'[8]сентябрь 1'!$R$22</f>
        <v>4156.6099999999997</v>
      </c>
    </row>
    <row r="24" spans="1:18" ht="28.5">
      <c r="A24" s="33" t="s">
        <v>13</v>
      </c>
      <c r="B24" s="9" t="s">
        <v>23</v>
      </c>
      <c r="C24" s="10">
        <f>SUM(C25:C41)</f>
        <v>60053.288000000037</v>
      </c>
      <c r="D24" s="10">
        <f>SUM(D25:D41)+D31</f>
        <v>83356.675099999964</v>
      </c>
      <c r="E24" s="10">
        <f t="shared" ref="E24:J24" si="5">SUM(E25:E41)</f>
        <v>76816.009999999995</v>
      </c>
      <c r="F24" s="10">
        <f t="shared" si="5"/>
        <v>113032.54999999999</v>
      </c>
      <c r="G24" s="10">
        <f t="shared" si="5"/>
        <v>138695.73000000001</v>
      </c>
      <c r="H24" s="10">
        <f t="shared" si="5"/>
        <v>157567.89000000001</v>
      </c>
      <c r="I24" s="10">
        <f t="shared" si="5"/>
        <v>160194.14000000001</v>
      </c>
      <c r="J24" s="10">
        <f t="shared" si="5"/>
        <v>168099.61</v>
      </c>
      <c r="K24" s="10">
        <f t="shared" ref="K24:L24" si="6">SUM(K25:K41)</f>
        <v>171009.22</v>
      </c>
      <c r="L24" s="10">
        <f t="shared" si="6"/>
        <v>181694.85000000003</v>
      </c>
      <c r="M24" s="10">
        <f t="shared" ref="M24:N24" si="7">SUM(M25:M41)</f>
        <v>175133.51</v>
      </c>
      <c r="N24" s="10">
        <f t="shared" si="7"/>
        <v>171245.9</v>
      </c>
      <c r="O24" s="10">
        <f t="shared" ref="O24:P24" si="8">SUM(O25:O41)</f>
        <v>176128.65</v>
      </c>
      <c r="P24" s="10">
        <f t="shared" si="8"/>
        <v>187077.22</v>
      </c>
      <c r="Q24" s="10">
        <f t="shared" ref="Q24:R24" si="9">SUM(Q25:Q41)</f>
        <v>191124.05000000005</v>
      </c>
      <c r="R24" s="10">
        <f t="shared" si="9"/>
        <v>191307.71000000005</v>
      </c>
    </row>
    <row r="25" spans="1:18" ht="15">
      <c r="A25" s="33"/>
      <c r="B25" s="6" t="s">
        <v>15</v>
      </c>
      <c r="C25" s="11">
        <f>[1]Динамика!$D$16</f>
        <v>1767</v>
      </c>
      <c r="D25" s="11">
        <f>[2]Динамика!$D$16</f>
        <v>6326</v>
      </c>
      <c r="E25" s="11">
        <f>'[3]декабрь 1'!$R$7-'[3]декабрь 1'!$I$7</f>
        <v>3765.2900000000004</v>
      </c>
      <c r="F25" s="11">
        <f>F7-'[4]декабрь 1'!$I$7</f>
        <v>3723.0299999999997</v>
      </c>
      <c r="G25" s="11">
        <f>G7-'[5]декабрь 1'!$I$7</f>
        <v>2611.4300000000012</v>
      </c>
      <c r="H25" s="11">
        <f>H7-'[6]Я-1'!$I$7</f>
        <v>5239.42</v>
      </c>
      <c r="I25" s="11">
        <f>I10-'[7]Ф-1'!$I$7</f>
        <v>2438.41</v>
      </c>
      <c r="J25" s="11">
        <f>J7-'[7]М-1'!$I$7</f>
        <v>5377.04</v>
      </c>
      <c r="K25" s="11">
        <f>K7-'[7]А-1'!$I$7</f>
        <v>6002.3899999999994</v>
      </c>
      <c r="L25" s="11">
        <f>L7-[7]май1!$I$7</f>
        <v>7365.4499999999925</v>
      </c>
      <c r="M25" s="11">
        <f>M7-[8]июнь1!$I$7</f>
        <v>7115.0400000000009</v>
      </c>
      <c r="N25" s="11">
        <f>N7-[8]июль1!$I$7</f>
        <v>7008.8999999999887</v>
      </c>
      <c r="O25" s="11">
        <f>O7-'[8]август 1'!$I$7</f>
        <v>7177.0499999999975</v>
      </c>
      <c r="P25" s="11">
        <f>P7-'[8]сентябрь 1'!$I$7</f>
        <v>6709.2399999999961</v>
      </c>
      <c r="Q25" s="11">
        <f>Q7-'[8]октябрь 1'!$I$7</f>
        <v>6702.18</v>
      </c>
      <c r="R25" s="11">
        <f>R7-'[8]ноябрь 1'!$I$7</f>
        <v>6724.4799999999987</v>
      </c>
    </row>
    <row r="26" spans="1:18" ht="15">
      <c r="A26" s="33"/>
      <c r="B26" s="6" t="s">
        <v>16</v>
      </c>
      <c r="C26" s="13">
        <f>[9]Динамика!$D$16</f>
        <v>10.500000000000256</v>
      </c>
      <c r="D26" s="13">
        <f>[10]Динамика!$D$16</f>
        <v>49.100000000000648</v>
      </c>
      <c r="E26" s="13">
        <f>'[3]декабрь 1'!$R$8-'[3]декабрь 1'!$I$8</f>
        <v>59.900000000000034</v>
      </c>
      <c r="F26" s="13">
        <f>F8-'[4]декабрь 1'!$I$8</f>
        <v>116.80000000000007</v>
      </c>
      <c r="G26" s="11">
        <f>G8-'[5]декабрь 1'!$I$8</f>
        <v>38.100000000000023</v>
      </c>
      <c r="H26" s="11">
        <f>H8-'[6]Я-1'!$I$8</f>
        <v>99.700000000000045</v>
      </c>
      <c r="I26" s="11">
        <f>I8-'[7]Ф-1'!$I$8</f>
        <v>208</v>
      </c>
      <c r="J26" s="11">
        <f>J8-'[7]М-1'!$I$8</f>
        <v>184.24</v>
      </c>
      <c r="K26" s="11">
        <f>K8-'[7]А-1'!$I$8</f>
        <v>181</v>
      </c>
      <c r="L26" s="11">
        <f>L8-[7]май1!$I$8</f>
        <v>196.5</v>
      </c>
      <c r="M26" s="11">
        <f>M8-[8]июнь1!$I$8</f>
        <v>316.49999999999994</v>
      </c>
      <c r="N26" s="11">
        <f>N8-[8]июль1!$I$8</f>
        <v>262.89999999999998</v>
      </c>
      <c r="O26" s="11">
        <f>O8-'[8]август 1'!$I$8</f>
        <v>84.400000000000034</v>
      </c>
      <c r="P26" s="11">
        <f>P8-'[8]сентябрь 1'!$I$8</f>
        <v>247</v>
      </c>
      <c r="Q26" s="11">
        <f>Q8-'[8]октябрь 1'!$I$8</f>
        <v>247</v>
      </c>
      <c r="R26" s="11">
        <f>R8-'[8]ноябрь 1'!$I$8</f>
        <v>98.42999999999995</v>
      </c>
    </row>
    <row r="27" spans="1:18" ht="15">
      <c r="A27" s="33"/>
      <c r="B27" s="16" t="s">
        <v>17</v>
      </c>
      <c r="C27" s="3" t="s">
        <v>11</v>
      </c>
      <c r="D27" s="3" t="s">
        <v>11</v>
      </c>
      <c r="E27" s="13">
        <v>0</v>
      </c>
      <c r="F27" s="13">
        <f>F9-'[4]декабрь 1'!$I$9</f>
        <v>7035.3000000000011</v>
      </c>
      <c r="G27" s="11">
        <f>G9-'[5]декабрь 1'!$I$9</f>
        <v>8629.9000000000015</v>
      </c>
      <c r="H27" s="11">
        <f>H9-'[6]Я-1'!$I$9</f>
        <v>10572.900000000001</v>
      </c>
      <c r="I27" s="11">
        <f>I9-'[7]Ф-1'!$I$9</f>
        <v>11172.399999999998</v>
      </c>
      <c r="J27" s="11">
        <f>J9-'[7]М-1'!$I$9</f>
        <v>15060.9</v>
      </c>
      <c r="K27" s="11">
        <f>K9-'[7]А-1'!$I$9</f>
        <v>15558.599999999999</v>
      </c>
      <c r="L27" s="11">
        <f>L9-[7]май1!$I$9</f>
        <v>15686.999999999998</v>
      </c>
      <c r="M27" s="11">
        <f>M9-[8]июнь1!$I$9</f>
        <v>15473.800000000001</v>
      </c>
      <c r="N27" s="11">
        <f>N9-[8]июль1!$I$9</f>
        <v>16281.8</v>
      </c>
      <c r="O27" s="11">
        <f>O9-'[8]август 1'!$I$9</f>
        <v>18367.099999999999</v>
      </c>
      <c r="P27" s="11">
        <f>P9-'[8]сентябрь 1'!$I$9</f>
        <v>16745.5</v>
      </c>
      <c r="Q27" s="11">
        <f>Q9-'[8]октябрь 1'!$I$9</f>
        <v>17730.599999999999</v>
      </c>
      <c r="R27" s="11">
        <f>R9-'[8]ноябрь 1'!$I$9</f>
        <v>18334</v>
      </c>
    </row>
    <row r="28" spans="1:18" ht="15">
      <c r="A28" s="33"/>
      <c r="B28" s="16" t="s">
        <v>18</v>
      </c>
      <c r="C28" s="13" t="s">
        <v>11</v>
      </c>
      <c r="D28" s="13" t="s">
        <v>11</v>
      </c>
      <c r="E28" s="13" t="s">
        <v>11</v>
      </c>
      <c r="F28" s="13">
        <f>F10-'[4]декабрь 1'!$I$10</f>
        <v>1457.7000000000003</v>
      </c>
      <c r="G28" s="11">
        <f>G10-'[5]декабрь 1'!$I$10</f>
        <v>2620</v>
      </c>
      <c r="H28" s="11">
        <f>H10-'[6]Я-1'!$I$10</f>
        <v>3311.7</v>
      </c>
      <c r="I28" s="11">
        <f>I10-'[7]Ф-1'!$I$10</f>
        <v>3566.1</v>
      </c>
      <c r="J28" s="11">
        <f>J10-'[7]М-1'!$I$10</f>
        <v>3761.5</v>
      </c>
      <c r="K28" s="11">
        <f>K10-'[7]А-1'!$I$10</f>
        <v>4431.2999999999993</v>
      </c>
      <c r="L28" s="11">
        <f>L10-[7]май1!$I$10</f>
        <v>4212.3999999999996</v>
      </c>
      <c r="M28" s="11">
        <f>M10-[8]июнь1!$I$10</f>
        <v>3696.7</v>
      </c>
      <c r="N28" s="11">
        <f>N10-[8]июль1!$I$10</f>
        <v>4199.7</v>
      </c>
      <c r="O28" s="11">
        <f>O10-'[8]август 1'!$I$10</f>
        <v>4894.6000000000004</v>
      </c>
      <c r="P28" s="11">
        <f>P10-'[8]сентябрь 1'!$I$10</f>
        <v>4538.7999999999993</v>
      </c>
      <c r="Q28" s="11">
        <f>Q10-'[8]октябрь 1'!$I$10</f>
        <v>5005.3999999999996</v>
      </c>
      <c r="R28" s="11">
        <f>R10-'[8]ноябрь 1'!$I$10</f>
        <v>4886.2</v>
      </c>
    </row>
    <row r="29" spans="1:18" ht="15">
      <c r="A29" s="33"/>
      <c r="B29" s="6" t="s">
        <v>19</v>
      </c>
      <c r="C29" s="13">
        <f>[27]Динамика!$D$16</f>
        <v>2043.5800000000004</v>
      </c>
      <c r="D29" s="13">
        <f>[11]Динамика!$D$16</f>
        <v>6457.9900000000052</v>
      </c>
      <c r="E29" s="13">
        <f>'[3]декабрь 1'!$R$12-'[3]декабрь 1'!$I$12</f>
        <v>4732.8099999999977</v>
      </c>
      <c r="F29" s="13">
        <f>F11-'[4]декабрь 1'!$I$12</f>
        <v>10432.990000000002</v>
      </c>
      <c r="G29" s="11">
        <f>G11-'[5]декабрь 1'!$I$11</f>
        <v>15119.04</v>
      </c>
      <c r="H29" s="11">
        <f>H11-'[6]Я-1'!$I$11</f>
        <v>17778.73</v>
      </c>
      <c r="I29" s="11">
        <f>I11-'[7]Ф-1'!$I$11</f>
        <v>17800.38</v>
      </c>
      <c r="J29" s="11">
        <f>J11-'[7]М-1'!$I$11</f>
        <v>16664.37</v>
      </c>
      <c r="K29" s="11">
        <f>K11-'[7]А-1'!$I$11</f>
        <v>17146.55</v>
      </c>
      <c r="L29" s="11">
        <f>L11-[7]май1!$I$11</f>
        <v>23383.14</v>
      </c>
      <c r="M29" s="11">
        <f>M11-[8]июнь1!$I$11</f>
        <v>17268.02</v>
      </c>
      <c r="N29" s="11">
        <f>N11-[8]июль1!$I$11</f>
        <v>9392.880000000001</v>
      </c>
      <c r="O29" s="11">
        <f>O11-'[8]август 1'!$I$11</f>
        <v>10292.580000000002</v>
      </c>
      <c r="P29" s="11">
        <f>P11-'[8]сентябрь 1'!$I$11</f>
        <v>22515.73</v>
      </c>
      <c r="Q29" s="11">
        <f>Q11-'[8]октябрь 1'!$I$11</f>
        <v>22052.67</v>
      </c>
      <c r="R29" s="11">
        <f>R11-'[8]ноябрь 1'!$I$11</f>
        <v>19749.749999999996</v>
      </c>
    </row>
    <row r="30" spans="1:18" ht="15">
      <c r="A30" s="33"/>
      <c r="B30" s="6" t="str">
        <f>B12</f>
        <v>ООО УК "Нарьян-Марстрой" (нов)</v>
      </c>
      <c r="C30" s="13" t="s">
        <v>11</v>
      </c>
      <c r="D30" s="13" t="s">
        <v>11</v>
      </c>
      <c r="E30" s="13" t="s">
        <v>11</v>
      </c>
      <c r="F30" s="13" t="s">
        <v>11</v>
      </c>
      <c r="G30" s="13" t="s">
        <v>11</v>
      </c>
      <c r="H30" s="13" t="s">
        <v>11</v>
      </c>
      <c r="I30" s="13" t="s">
        <v>11</v>
      </c>
      <c r="J30" s="13" t="s">
        <v>11</v>
      </c>
      <c r="K30" s="13" t="s">
        <v>11</v>
      </c>
      <c r="L30" s="13" t="s">
        <v>11</v>
      </c>
      <c r="M30" s="11">
        <f>M12-[8]июнь1!$I$12</f>
        <v>-491.57999999999993</v>
      </c>
      <c r="N30" s="11">
        <f>N12-[8]июль1!$I$12</f>
        <v>337.13999999999987</v>
      </c>
      <c r="O30" s="11">
        <f>O12-'[8]август 1'!$I$12</f>
        <v>571.95000000000005</v>
      </c>
      <c r="P30" s="11">
        <f>P12-'[8]сентябрь 1'!$I$12</f>
        <v>779.42999999999984</v>
      </c>
      <c r="Q30" s="11">
        <f>Q12-'[8]октябрь 1'!$I$12</f>
        <v>991.29999999999973</v>
      </c>
      <c r="R30" s="11">
        <f>R12-'[8]ноябрь 1'!$I$12</f>
        <v>1154.82</v>
      </c>
    </row>
    <row r="31" spans="1:18" ht="15">
      <c r="A31" s="33"/>
      <c r="B31" s="16" t="s">
        <v>21</v>
      </c>
      <c r="C31" s="3" t="s">
        <v>11</v>
      </c>
      <c r="D31" s="13">
        <f>[13]Динамика!$D$16</f>
        <v>5571.7700499999992</v>
      </c>
      <c r="E31" s="13">
        <f>'[3]декабрь 1'!$R$14-'[3]декабрь 1'!$I$14</f>
        <v>7606</v>
      </c>
      <c r="F31" s="13">
        <f>F13-'[4]декабрь 1'!$I$14</f>
        <v>5835.2</v>
      </c>
      <c r="G31" s="11">
        <f>G13-'[5]декабрь 1'!$I$12</f>
        <v>5669.5000000000045</v>
      </c>
      <c r="H31" s="11">
        <f>H13-'[6]Я-1'!$I$12</f>
        <v>5669.5000000000045</v>
      </c>
      <c r="I31" s="11">
        <f>H31</f>
        <v>5669.5000000000045</v>
      </c>
      <c r="J31" s="11">
        <f>I31</f>
        <v>5669.5000000000045</v>
      </c>
      <c r="K31" s="11">
        <f>J31</f>
        <v>5669.5000000000045</v>
      </c>
      <c r="L31" s="11">
        <f>K31</f>
        <v>5669.5000000000045</v>
      </c>
      <c r="M31" s="11">
        <f>M13-[8]июнь1!$I$13</f>
        <v>5669</v>
      </c>
      <c r="N31" s="11">
        <f>N13-[8]июль1!$I$13</f>
        <v>5394.5000000000045</v>
      </c>
      <c r="O31" s="11">
        <f>O13-'[8]август 1'!$I$13</f>
        <v>5394.5000000000045</v>
      </c>
      <c r="P31" s="11">
        <f>P13-'[8]сентябрь 1'!$I$13</f>
        <v>5394.5000000000045</v>
      </c>
      <c r="Q31" s="11">
        <f>Q13-'[8]октябрь 1'!$I$13</f>
        <v>5394.5000000000045</v>
      </c>
      <c r="R31" s="11">
        <f>R13-'[8]ноябрь 1'!$I$13</f>
        <v>5394.5000000000045</v>
      </c>
    </row>
    <row r="32" spans="1:18" ht="15">
      <c r="A32" s="33"/>
      <c r="B32" s="16" t="str">
        <f>B14</f>
        <v>ООО УК "ПОК и ТС"</v>
      </c>
      <c r="C32" s="3" t="s">
        <v>11</v>
      </c>
      <c r="D32" s="3" t="s">
        <v>11</v>
      </c>
      <c r="E32" s="13">
        <f>'[3]декабрь 1'!$R$15-'[3]декабрь 1'!$I$15</f>
        <v>2561.8999999999996</v>
      </c>
      <c r="F32" s="13">
        <f>F14-'[4]декабрь 1'!$I$15</f>
        <v>11406.029999999999</v>
      </c>
      <c r="G32" s="11">
        <f>G14-'[5]декабрь 1'!$I$13</f>
        <v>25601.360000000001</v>
      </c>
      <c r="H32" s="11">
        <f>H14-'[6]Я-1'!$I$13</f>
        <v>31183.69000000001</v>
      </c>
      <c r="I32" s="11">
        <f>I14-'[7]Ф-1'!$I$13</f>
        <v>34287.75</v>
      </c>
      <c r="J32" s="11">
        <f>J14-'[7]М-1'!$I$13</f>
        <v>35175.19999999999</v>
      </c>
      <c r="K32" s="11">
        <f>K14-'[7]А-1'!$I$13</f>
        <v>35158.36</v>
      </c>
      <c r="L32" s="11">
        <f>L14-[7]май1!$I$13</f>
        <v>36883.710000000006</v>
      </c>
      <c r="M32" s="11">
        <f>M14-[8]июнь1!$I$14</f>
        <v>37754.969999999987</v>
      </c>
      <c r="N32" s="11">
        <f>N14-[8]июль1!$I$14</f>
        <v>38741.74</v>
      </c>
      <c r="O32" s="11">
        <f>O14-'[8]август 1'!$I$14</f>
        <v>38891.53</v>
      </c>
      <c r="P32" s="11">
        <f>P14-'[8]сентябрь 1'!$I$14</f>
        <v>39343.489999999983</v>
      </c>
      <c r="Q32" s="11">
        <f>Q14-'[8]октябрь 1'!$I$14</f>
        <v>40987.660000000018</v>
      </c>
      <c r="R32" s="11">
        <f>R14-'[8]ноябрь 1'!$I$14</f>
        <v>42194.950000000019</v>
      </c>
    </row>
    <row r="33" spans="1:18" ht="15">
      <c r="A33" s="33"/>
      <c r="B33" s="16" t="s">
        <v>51</v>
      </c>
      <c r="C33" s="3" t="s">
        <v>11</v>
      </c>
      <c r="D33" s="3" t="s">
        <v>11</v>
      </c>
      <c r="E33" s="3" t="s">
        <v>11</v>
      </c>
      <c r="F33" s="13">
        <f>F15-'[4]декабрь 1'!$I$16</f>
        <v>3676.6999999999989</v>
      </c>
      <c r="G33" s="11">
        <f>G15-'[14]декабрь 1'!$I$14</f>
        <v>7348.3700000000008</v>
      </c>
      <c r="H33" s="11">
        <f>H15-'[6]Я-1'!$I$14</f>
        <v>10908.210000000001</v>
      </c>
      <c r="I33" s="11">
        <f>I15-'[7]Ф-1'!$I$14</f>
        <v>11412.510000000002</v>
      </c>
      <c r="J33" s="11">
        <f>J15-'[7]М-1'!$I$14</f>
        <v>11996.170000000002</v>
      </c>
      <c r="K33" s="11">
        <f>K15-'[7]А-1'!$I$14</f>
        <v>12208.18</v>
      </c>
      <c r="L33" s="11">
        <f>L15-[7]май1!$I$14</f>
        <v>12839.130000000001</v>
      </c>
      <c r="M33" s="11">
        <f>L33</f>
        <v>12839.130000000001</v>
      </c>
      <c r="N33" s="11">
        <f>M33</f>
        <v>12839.130000000001</v>
      </c>
      <c r="O33" s="11">
        <f>O15-'[8]август 1'!$I$15</f>
        <v>13239.45</v>
      </c>
      <c r="P33" s="11">
        <f>P15-'[8]сентябрь 1'!$I$15</f>
        <v>13112.98</v>
      </c>
      <c r="Q33" s="11">
        <f>Q15-'[8]октябрь 1'!$I$15</f>
        <v>13506.32</v>
      </c>
      <c r="R33" s="11">
        <f>Q33</f>
        <v>13506.32</v>
      </c>
    </row>
    <row r="34" spans="1:18" ht="15">
      <c r="A34" s="33"/>
      <c r="B34" s="16" t="s">
        <v>25</v>
      </c>
      <c r="C34" s="13" t="s">
        <v>11</v>
      </c>
      <c r="D34" s="13" t="s">
        <v>11</v>
      </c>
      <c r="E34" s="13" t="s">
        <v>11</v>
      </c>
      <c r="F34" s="13">
        <f>F16-'[4]декабрь 1'!$I$18</f>
        <v>641.06999999999994</v>
      </c>
      <c r="G34" s="11">
        <f>G16-'[5]декабрь 1'!$I$15</f>
        <v>4481.22</v>
      </c>
      <c r="H34" s="11">
        <f>H16-'[6]Я-1'!$I$15</f>
        <v>5312.83</v>
      </c>
      <c r="I34" s="11">
        <f>I16-'[7]Ф-1'!$I$15</f>
        <v>5887.0800000000008</v>
      </c>
      <c r="J34" s="11">
        <f>J16-'[7]М-1'!$I$15</f>
        <v>6483.9800000000005</v>
      </c>
      <c r="K34" s="11">
        <f>K16-'[7]А-1'!$I$15</f>
        <v>6909.33</v>
      </c>
      <c r="L34" s="11">
        <f>L16-[7]май1!$I$15</f>
        <v>7387.91</v>
      </c>
      <c r="M34" s="11">
        <f>M16-[8]июнь1!$I$16</f>
        <v>7421.8200000000006</v>
      </c>
      <c r="N34" s="11">
        <f>N16-[8]июль1!$I$16</f>
        <v>8060.5</v>
      </c>
      <c r="O34" s="11">
        <f>O16-'[8]август 1'!$I$16</f>
        <v>8507.8799999999992</v>
      </c>
      <c r="P34" s="11">
        <f>P16-'[8]сентябрь 1'!$I$16</f>
        <v>8774.5400000000009</v>
      </c>
      <c r="Q34" s="11">
        <f>Q16-'[8]октябрь 1'!$I$16</f>
        <v>9180.51</v>
      </c>
      <c r="R34" s="11">
        <f>R16-'[8]ноябрь 1'!$I$16</f>
        <v>9571.35</v>
      </c>
    </row>
    <row r="35" spans="1:18" ht="15">
      <c r="A35" s="33"/>
      <c r="B35" s="26" t="s">
        <v>45</v>
      </c>
      <c r="C35" s="13" t="s">
        <v>11</v>
      </c>
      <c r="D35" s="13" t="s">
        <v>11</v>
      </c>
      <c r="E35" s="13" t="s">
        <v>11</v>
      </c>
      <c r="F35" s="25" t="s">
        <v>12</v>
      </c>
      <c r="G35" s="25" t="s">
        <v>12</v>
      </c>
      <c r="H35" s="24">
        <f>H17-'[6]Я-1'!$I$16</f>
        <v>914.40000000000009</v>
      </c>
      <c r="I35" s="24">
        <f>I17-'[7]Ф-1'!$I$16</f>
        <v>1175.1999999999998</v>
      </c>
      <c r="J35" s="24">
        <f>J17-'[7]М-1'!$I$16</f>
        <v>1149.8999999999999</v>
      </c>
      <c r="K35" s="24">
        <f>K17-'[7]А-1'!$I$16</f>
        <v>1167.2000000000003</v>
      </c>
      <c r="L35" s="24">
        <f>L17-[7]май1!$I$16</f>
        <v>1493.2999999999997</v>
      </c>
      <c r="M35" s="24">
        <f>L35</f>
        <v>1493.2999999999997</v>
      </c>
      <c r="N35" s="24">
        <f>N17-[8]июль1!$I$17</f>
        <v>2149.8999999999996</v>
      </c>
      <c r="O35" s="24">
        <f>O17-'[7]август 1'!$I$17</f>
        <v>2130.7999999999997</v>
      </c>
      <c r="P35" s="15">
        <f>P17-'[8]сентябрь 1'!$I$17</f>
        <v>2339.2000000000003</v>
      </c>
      <c r="Q35" s="15">
        <f>Q17-'[8]октябрь 1'!$I$17</f>
        <v>2749.1</v>
      </c>
      <c r="R35" s="15">
        <f>R17-'[8]ноябрь 1'!$I$17</f>
        <v>3116.1000000000004</v>
      </c>
    </row>
    <row r="36" spans="1:18" ht="15">
      <c r="A36" s="33"/>
      <c r="B36" s="6" t="s">
        <v>20</v>
      </c>
      <c r="C36" s="13">
        <f>[28]Динамика!$D$16</f>
        <v>1332.6900000000005</v>
      </c>
      <c r="D36" s="13">
        <f>[15]Динамика!$D$16</f>
        <v>587.96000000000095</v>
      </c>
      <c r="E36" s="13">
        <f>'[3]декабрь 1'!$R$13-'[3]декабрь 1'!$I$13</f>
        <v>363.82999999999993</v>
      </c>
      <c r="F36" s="13">
        <f>F18-'[4]декабрь 1'!$I$13</f>
        <v>0</v>
      </c>
      <c r="G36" s="11">
        <f>[16]Свод!$R$29</f>
        <v>0</v>
      </c>
      <c r="H36" s="11">
        <f>[16]Свод!$R$29</f>
        <v>0</v>
      </c>
      <c r="I36" s="11">
        <f>[16]Свод!$R$29</f>
        <v>0</v>
      </c>
      <c r="J36" s="11">
        <f>[16]Свод!$R$29</f>
        <v>0</v>
      </c>
      <c r="K36" s="11">
        <f>[16]Свод!$R$29</f>
        <v>0</v>
      </c>
      <c r="L36" s="11">
        <f>[16]Свод!$R$29</f>
        <v>0</v>
      </c>
      <c r="M36" s="11">
        <f>[16]Свод!$R$29</f>
        <v>0</v>
      </c>
      <c r="N36" s="11">
        <f>[16]Свод!$R$29</f>
        <v>0</v>
      </c>
      <c r="O36" s="11">
        <f>[16]Свод!$R$29</f>
        <v>0</v>
      </c>
      <c r="P36" s="11">
        <f>[16]Свод!$R$29</f>
        <v>0</v>
      </c>
      <c r="Q36" s="11">
        <f>[16]Свод!$R$29</f>
        <v>0</v>
      </c>
      <c r="R36" s="11">
        <f>[16]Свод!$R$29</f>
        <v>0</v>
      </c>
    </row>
    <row r="37" spans="1:18" ht="30">
      <c r="A37" s="33"/>
      <c r="B37" s="16" t="s">
        <v>28</v>
      </c>
      <c r="C37" s="11">
        <f>'[17]Динамика 2012'!$D$16</f>
        <v>5111.2379999999976</v>
      </c>
      <c r="D37" s="11">
        <f>D19</f>
        <v>2130.915</v>
      </c>
      <c r="E37" s="11">
        <v>2130.92</v>
      </c>
      <c r="F37" s="11">
        <f>E37</f>
        <v>2130.92</v>
      </c>
      <c r="G37" s="11">
        <f>[16]Свод!$R$34</f>
        <v>0</v>
      </c>
      <c r="H37" s="11">
        <f>[16]Свод!$R$34</f>
        <v>0</v>
      </c>
      <c r="I37" s="11">
        <f>[16]Свод!$R$34</f>
        <v>0</v>
      </c>
      <c r="J37" s="11">
        <f>[16]Свод!$R$34</f>
        <v>0</v>
      </c>
      <c r="K37" s="11">
        <f>[16]Свод!$R$34</f>
        <v>0</v>
      </c>
      <c r="L37" s="11">
        <f>[16]Свод!$R$34</f>
        <v>0</v>
      </c>
      <c r="M37" s="11">
        <f>[16]Свод!$R$34</f>
        <v>0</v>
      </c>
      <c r="N37" s="11">
        <f>[16]Свод!$R$34</f>
        <v>0</v>
      </c>
      <c r="O37" s="11">
        <f>[16]Свод!$R$34</f>
        <v>0</v>
      </c>
      <c r="P37" s="11">
        <f>[16]Свод!$R$34</f>
        <v>0</v>
      </c>
      <c r="Q37" s="11">
        <f>[16]Свод!$R$34</f>
        <v>0</v>
      </c>
      <c r="R37" s="11">
        <f>[16]Свод!$R$34</f>
        <v>0</v>
      </c>
    </row>
    <row r="38" spans="1:18" ht="15">
      <c r="A38" s="33"/>
      <c r="B38" s="6" t="s">
        <v>29</v>
      </c>
      <c r="C38" s="13">
        <f>[19]Динамика!$D$16</f>
        <v>7601.1200000000008</v>
      </c>
      <c r="D38" s="13">
        <f>D20</f>
        <v>6309.9599999999973</v>
      </c>
      <c r="E38" s="13">
        <f>E20</f>
        <v>6309.96</v>
      </c>
      <c r="F38" s="13">
        <f>E38</f>
        <v>6309.96</v>
      </c>
      <c r="G38" s="13">
        <f>[16]Свод!$R$35</f>
        <v>6309.96</v>
      </c>
      <c r="H38" s="13">
        <f>[16]Свод!$R$35</f>
        <v>6309.96</v>
      </c>
      <c r="I38" s="13">
        <f>[16]Свод!$R$35</f>
        <v>6309.96</v>
      </c>
      <c r="J38" s="13">
        <f>[16]Свод!$R$35</f>
        <v>6309.96</v>
      </c>
      <c r="K38" s="13">
        <f>[16]Свод!$R$35</f>
        <v>6309.96</v>
      </c>
      <c r="L38" s="13">
        <f>[16]Свод!$R$35</f>
        <v>6309.96</v>
      </c>
      <c r="M38" s="13">
        <f>[16]Свод!$R$35</f>
        <v>6309.96</v>
      </c>
      <c r="N38" s="13">
        <f>[16]Свод!$R$35</f>
        <v>6309.96</v>
      </c>
      <c r="O38" s="13">
        <f>[16]Свод!$R$35</f>
        <v>6309.96</v>
      </c>
      <c r="P38" s="13">
        <f>[16]Свод!$R$35</f>
        <v>6309.96</v>
      </c>
      <c r="Q38" s="13">
        <f>[16]Свод!$R$35</f>
        <v>6309.96</v>
      </c>
      <c r="R38" s="13">
        <f>[16]Свод!$R$35</f>
        <v>6309.96</v>
      </c>
    </row>
    <row r="39" spans="1:18" ht="15">
      <c r="A39" s="33"/>
      <c r="B39" s="6" t="s">
        <v>30</v>
      </c>
      <c r="C39" s="15">
        <f>[21]Динамика!$D$16</f>
        <v>27169.800000000028</v>
      </c>
      <c r="D39" s="15">
        <f>[22]Динамика!$D$16</f>
        <v>36820.14999999998</v>
      </c>
      <c r="E39" s="15">
        <v>32895.79</v>
      </c>
      <c r="F39" s="15">
        <f>F21</f>
        <v>38062.04</v>
      </c>
      <c r="G39" s="15">
        <f>[16]Свод!$R$36</f>
        <v>38062.04</v>
      </c>
      <c r="H39" s="15">
        <f>[16]Свод!$R$36</f>
        <v>38062.04</v>
      </c>
      <c r="I39" s="15">
        <f>[16]Свод!$R$36</f>
        <v>38062.04</v>
      </c>
      <c r="J39" s="15">
        <f>[16]Свод!$R$36</f>
        <v>38062.04</v>
      </c>
      <c r="K39" s="15">
        <f>[16]Свод!$R$36</f>
        <v>38062.04</v>
      </c>
      <c r="L39" s="15">
        <f>[16]Свод!$R$36</f>
        <v>38062.04</v>
      </c>
      <c r="M39" s="15">
        <f>[16]Свод!$R$36</f>
        <v>38062.04</v>
      </c>
      <c r="N39" s="15">
        <f>[16]Свод!$R$36</f>
        <v>38062.04</v>
      </c>
      <c r="O39" s="15">
        <f>[16]Свод!$R$36</f>
        <v>38062.04</v>
      </c>
      <c r="P39" s="15">
        <f>[16]Свод!$R$36</f>
        <v>38062.04</v>
      </c>
      <c r="Q39" s="15">
        <f>[16]Свод!$R$36</f>
        <v>38062.04</v>
      </c>
      <c r="R39" s="15">
        <f>[16]Свод!$R$36</f>
        <v>38062.04</v>
      </c>
    </row>
    <row r="40" spans="1:18" ht="15">
      <c r="A40" s="33"/>
      <c r="B40" s="6" t="s">
        <v>31</v>
      </c>
      <c r="C40" s="13">
        <f>[23]Динамика!$D$16</f>
        <v>2531</v>
      </c>
      <c r="D40" s="13">
        <f>[24]Динамика!$D$16</f>
        <v>4465</v>
      </c>
      <c r="E40" s="13">
        <f>'[3]декабрь 1'!$R$11-'[3]декабрь 1'!$I$11</f>
        <v>12233</v>
      </c>
      <c r="F40" s="15">
        <f>F22</f>
        <v>18048.2</v>
      </c>
      <c r="G40" s="15">
        <f>[16]Свод!$R$37</f>
        <v>18048.2</v>
      </c>
      <c r="H40" s="15">
        <f>[16]Свод!$R$37</f>
        <v>18048.2</v>
      </c>
      <c r="I40" s="15">
        <f>[16]Свод!$R$37</f>
        <v>18048.2</v>
      </c>
      <c r="J40" s="15">
        <f>[16]Свод!$R$37</f>
        <v>18048.2</v>
      </c>
      <c r="K40" s="15">
        <f>[16]Свод!$R$37</f>
        <v>18048.2</v>
      </c>
      <c r="L40" s="15">
        <f>[16]Свод!$R$37</f>
        <v>18048.2</v>
      </c>
      <c r="M40" s="15">
        <f>[16]Свод!$R$37</f>
        <v>18048.2</v>
      </c>
      <c r="N40" s="15">
        <f>[16]Свод!$R$37</f>
        <v>18048.2</v>
      </c>
      <c r="O40" s="15">
        <f>[16]Свод!$R$37</f>
        <v>18048.2</v>
      </c>
      <c r="P40" s="15">
        <f>[16]Свод!$R$37</f>
        <v>18048.2</v>
      </c>
      <c r="Q40" s="15">
        <f>[16]Свод!$R$37</f>
        <v>18048.2</v>
      </c>
      <c r="R40" s="15">
        <f>[16]Свод!$R$37</f>
        <v>18048.2</v>
      </c>
    </row>
    <row r="41" spans="1:18" ht="15">
      <c r="A41" s="33"/>
      <c r="B41" s="6" t="s">
        <v>32</v>
      </c>
      <c r="C41" s="13">
        <f>[25]Динамика!$D$16</f>
        <v>12486.360000000008</v>
      </c>
      <c r="D41" s="13">
        <f>[26]Динамика!$D$16</f>
        <v>9066.0600000000013</v>
      </c>
      <c r="E41" s="13">
        <f>E23</f>
        <v>4156.6099999999997</v>
      </c>
      <c r="F41" s="15">
        <f>F23</f>
        <v>4156.6099999999997</v>
      </c>
      <c r="G41" s="15">
        <f>[16]Свод!$R$38</f>
        <v>4156.6099999999997</v>
      </c>
      <c r="H41" s="15">
        <f>[16]Свод!$R$38</f>
        <v>4156.6099999999997</v>
      </c>
      <c r="I41" s="15">
        <f>[16]Свод!$R$38</f>
        <v>4156.6099999999997</v>
      </c>
      <c r="J41" s="15">
        <f>[16]Свод!$R$38</f>
        <v>4156.6099999999997</v>
      </c>
      <c r="K41" s="15">
        <f>[16]Свод!$R$38</f>
        <v>4156.6099999999997</v>
      </c>
      <c r="L41" s="15">
        <f>[16]Свод!$R$38</f>
        <v>4156.6099999999997</v>
      </c>
      <c r="M41" s="15">
        <f>[16]Свод!$R$38</f>
        <v>4156.6099999999997</v>
      </c>
      <c r="N41" s="15">
        <f>[16]Свод!$R$38</f>
        <v>4156.6099999999997</v>
      </c>
      <c r="O41" s="15">
        <f>[16]Свод!$R$38</f>
        <v>4156.6099999999997</v>
      </c>
      <c r="P41" s="15">
        <f>[16]Свод!$R$38</f>
        <v>4156.6099999999997</v>
      </c>
      <c r="Q41" s="15">
        <f>[16]Свод!$R$38</f>
        <v>4156.6099999999997</v>
      </c>
      <c r="R41" s="15">
        <f>[16]Свод!$R$38</f>
        <v>4156.6099999999997</v>
      </c>
    </row>
    <row r="42" spans="1:18" ht="15">
      <c r="A42" s="18"/>
      <c r="B42" s="19"/>
      <c r="C42" s="19"/>
      <c r="G42" s="20"/>
      <c r="H42" s="20"/>
      <c r="I42" s="20"/>
      <c r="J42" s="20"/>
      <c r="K42" s="20"/>
      <c r="L42" s="20"/>
      <c r="M42" s="20"/>
      <c r="N42" s="20"/>
      <c r="O42" s="20"/>
    </row>
    <row r="43" spans="1:18" ht="15" customHeight="1">
      <c r="A43" s="18"/>
      <c r="B43" s="34" t="s">
        <v>49</v>
      </c>
      <c r="C43" s="34"/>
      <c r="D43" s="34"/>
      <c r="E43" s="34"/>
      <c r="F43" s="34"/>
    </row>
    <row r="44" spans="1:18" ht="16.5" customHeight="1">
      <c r="B44" s="28" t="s">
        <v>33</v>
      </c>
      <c r="C44" s="28"/>
      <c r="D44" s="28"/>
      <c r="E44" s="28"/>
      <c r="F44" s="28"/>
    </row>
    <row r="45" spans="1:18" ht="16.5" customHeight="1">
      <c r="A45" s="23"/>
      <c r="B45" s="28" t="s">
        <v>41</v>
      </c>
      <c r="C45" s="28"/>
      <c r="D45" s="28"/>
      <c r="E45" s="28"/>
      <c r="F45" s="28"/>
    </row>
    <row r="46" spans="1:18" ht="16.5" customHeight="1">
      <c r="A46" s="23"/>
      <c r="B46" s="28" t="s">
        <v>42</v>
      </c>
      <c r="C46" s="28"/>
      <c r="D46" s="28"/>
      <c r="E46" s="28"/>
      <c r="F46" s="28"/>
    </row>
    <row r="47" spans="1:18" ht="16.5" customHeight="1">
      <c r="A47" s="23"/>
      <c r="B47" s="28" t="s">
        <v>34</v>
      </c>
      <c r="C47" s="28"/>
      <c r="D47" s="28"/>
      <c r="E47" s="28"/>
      <c r="F47" s="28"/>
    </row>
    <row r="48" spans="1:18" ht="15" customHeight="1">
      <c r="A48" s="23"/>
      <c r="B48" s="28" t="s">
        <v>43</v>
      </c>
      <c r="C48" s="28"/>
      <c r="D48" s="28"/>
      <c r="E48" s="28"/>
      <c r="F48" s="28"/>
    </row>
    <row r="49" spans="1:6" ht="17.25" customHeight="1">
      <c r="A49"/>
      <c r="B49" s="28" t="s">
        <v>52</v>
      </c>
      <c r="C49" s="28"/>
      <c r="D49" s="28"/>
      <c r="E49" s="28"/>
      <c r="F49" s="28"/>
    </row>
  </sheetData>
  <mergeCells count="11">
    <mergeCell ref="B48:F48"/>
    <mergeCell ref="B49:F49"/>
    <mergeCell ref="A1:F1"/>
    <mergeCell ref="B2:C2"/>
    <mergeCell ref="A6:A23"/>
    <mergeCell ref="A24:A41"/>
    <mergeCell ref="B43:F43"/>
    <mergeCell ref="B44:F44"/>
    <mergeCell ref="B45:F45"/>
    <mergeCell ref="B46:F46"/>
    <mergeCell ref="B47:F47"/>
  </mergeCells>
  <printOptions horizontalCentered="1"/>
  <pageMargins left="0.17" right="0.15748031496062992" top="0.15748031496062992" bottom="0.19685039370078741" header="0.15748031496062992" footer="0.15748031496062992"/>
  <pageSetup paperSize="9" scale="53" orientation="landscape" r:id="rId1"/>
  <headerFooter alignWithMargins="0"/>
  <ignoredErrors>
    <ignoredError sqref="D6 D24 M16 M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Лист2</vt:lpstr>
      <vt:lpstr>Свод!Область_печати</vt:lpstr>
    </vt:vector>
  </TitlesOfParts>
  <Company>Адм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Ekonom6</cp:lastModifiedBy>
  <cp:lastPrinted>2018-01-15T06:17:07Z</cp:lastPrinted>
  <dcterms:created xsi:type="dcterms:W3CDTF">2016-01-21T13:48:40Z</dcterms:created>
  <dcterms:modified xsi:type="dcterms:W3CDTF">2018-01-17T09:26:25Z</dcterms:modified>
</cp:coreProperties>
</file>